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2720"/>
  </bookViews>
  <sheets>
    <sheet name="Отчет" sheetId="1" r:id="rId1"/>
    <sheet name="Расходы" sheetId="2" r:id="rId2"/>
    <sheet name="Доходы" sheetId="3" r:id="rId3"/>
    <sheet name="Учет и отчетность" sheetId="4" r:id="rId4"/>
    <sheet name="Аудит" sheetId="5" r:id="rId5"/>
    <sheet name="Активы" sheetId="6" r:id="rId6"/>
    <sheet name="Ретинг ГА" sheetId="7" r:id="rId7"/>
  </sheets>
  <definedNames>
    <definedName name="_xlnm._FilterDatabase" localSheetId="2" hidden="1">Доходы!$A$5:$E$10</definedName>
    <definedName name="_xlnm._FilterDatabase" localSheetId="0" hidden="1">Отчет!$A$6:$N$12</definedName>
  </definedNames>
  <calcPr calcId="145621"/>
</workbook>
</file>

<file path=xl/calcChain.xml><?xml version="1.0" encoding="utf-8"?>
<calcChain xmlns="http://schemas.openxmlformats.org/spreadsheetml/2006/main">
  <c r="M8" i="1" l="1"/>
  <c r="K8" i="1"/>
  <c r="I8" i="1"/>
  <c r="G8" i="1"/>
  <c r="E8" i="1"/>
  <c r="B8" i="7" l="1"/>
  <c r="B9" i="7"/>
  <c r="A9" i="7"/>
  <c r="A8" i="7"/>
  <c r="C17" i="2" l="1"/>
  <c r="E10" i="7" l="1"/>
  <c r="E9" i="7"/>
  <c r="E8" i="7"/>
  <c r="A10" i="7" l="1"/>
  <c r="A7" i="7"/>
  <c r="E7" i="7"/>
  <c r="E4" i="2" l="1"/>
  <c r="F4" i="2"/>
  <c r="H4" i="2"/>
  <c r="I4" i="2"/>
  <c r="J4" i="2"/>
  <c r="K4" i="2"/>
  <c r="L4" i="2"/>
  <c r="M4" i="2"/>
  <c r="N4" i="2"/>
  <c r="O4" i="2"/>
  <c r="D4" i="2"/>
  <c r="C4" i="2" l="1"/>
  <c r="D9" i="2"/>
  <c r="E9" i="2"/>
  <c r="F9" i="2"/>
  <c r="H9" i="2"/>
  <c r="I9" i="2"/>
  <c r="J9" i="2"/>
  <c r="L9" i="2"/>
  <c r="N9" i="2"/>
  <c r="O9" i="2"/>
  <c r="D10" i="2"/>
  <c r="E10" i="2"/>
  <c r="F10" i="2"/>
  <c r="H10" i="2"/>
  <c r="I10" i="2"/>
  <c r="J10" i="2"/>
  <c r="L10" i="2"/>
  <c r="O10" i="2"/>
  <c r="A9" i="2" l="1"/>
  <c r="A10" i="2"/>
  <c r="C10" i="2"/>
  <c r="C12" i="6"/>
  <c r="C11" i="6"/>
  <c r="C11" i="5"/>
  <c r="C11" i="4"/>
  <c r="G12" i="1"/>
  <c r="C11" i="3"/>
  <c r="M12" i="1"/>
  <c r="K12" i="1"/>
  <c r="I12" i="1"/>
  <c r="C10" i="6" l="1"/>
  <c r="M10" i="1" s="1"/>
  <c r="N10" i="1" s="1"/>
  <c r="C10" i="5"/>
  <c r="C10" i="4"/>
  <c r="I10" i="1" s="1"/>
  <c r="J10" i="1" s="1"/>
  <c r="C8" i="4"/>
  <c r="C10" i="3"/>
  <c r="G10" i="1" s="1"/>
  <c r="H10" i="1" s="1"/>
  <c r="C8" i="3"/>
  <c r="C16" i="2"/>
  <c r="C9" i="6"/>
  <c r="C8" i="6"/>
  <c r="M11" i="1" s="1"/>
  <c r="C9" i="5"/>
  <c r="C8" i="5"/>
  <c r="C9" i="4"/>
  <c r="C9" i="3"/>
  <c r="C15" i="2"/>
  <c r="E9" i="1" s="1"/>
  <c r="C9" i="1" s="1"/>
  <c r="D9" i="1" l="1"/>
  <c r="C12" i="3"/>
  <c r="G11" i="1" s="1"/>
  <c r="C12" i="4"/>
  <c r="I11" i="1" s="1"/>
  <c r="K10" i="1"/>
  <c r="L10" i="1" s="1"/>
  <c r="C12" i="5"/>
  <c r="K11" i="1" s="1"/>
  <c r="E12" i="1"/>
  <c r="M7" i="1"/>
  <c r="N7" i="1" s="1"/>
  <c r="K7" i="1"/>
  <c r="L7" i="1" s="1"/>
  <c r="G7" i="1"/>
  <c r="H7" i="1" s="1"/>
  <c r="I7" i="1" l="1"/>
  <c r="J7" i="1" s="1"/>
  <c r="C14" i="2" l="1"/>
  <c r="E7" i="1" l="1"/>
  <c r="F7" i="1" s="1"/>
  <c r="C18" i="2"/>
  <c r="E11" i="1" s="1"/>
  <c r="E10" i="1"/>
  <c r="C10" i="1" s="1"/>
  <c r="B10" i="7" s="1"/>
  <c r="D10" i="1" l="1"/>
  <c r="C7" i="1"/>
  <c r="C11" i="1" s="1"/>
  <c r="F10" i="1"/>
  <c r="B7" i="7" l="1"/>
  <c r="D7" i="1"/>
</calcChain>
</file>

<file path=xl/sharedStrings.xml><?xml version="1.0" encoding="utf-8"?>
<sst xmlns="http://schemas.openxmlformats.org/spreadsheetml/2006/main" count="133" uniqueCount="68">
  <si>
    <t>Наименование</t>
  </si>
  <si>
    <t>Глава по БК</t>
  </si>
  <si>
    <t>Общая оценка (в баллах)</t>
  </si>
  <si>
    <t>% отклонения общей (итоговой) оценки от целевых значений</t>
  </si>
  <si>
    <t>Управление расходами бюджета</t>
  </si>
  <si>
    <t>Управление доходами бюджета</t>
  </si>
  <si>
    <t>Учет и отчетность</t>
  </si>
  <si>
    <t>Внутренний аудит</t>
  </si>
  <si>
    <t>Управление активами</t>
  </si>
  <si>
    <t>% отклонения оценки по расходам от целевых значений показателей</t>
  </si>
  <si>
    <t>% отклонения оценки по доходам от целевых значений показателей</t>
  </si>
  <si>
    <t>% отклонения оценки по учету и отчетности от целевых значений показателей</t>
  </si>
  <si>
    <t>% отклонения оценки по внутреннему аудиту от целевых значений показателей</t>
  </si>
  <si>
    <t>% отклонения оценки по управлению активами от целевых значений показателей</t>
  </si>
  <si>
    <t>Главный администратор средств бюджета</t>
  </si>
  <si>
    <t>Оценки по группам показателей финансового менеджмента</t>
  </si>
  <si>
    <t>Показатели качества управления расходами бюджета</t>
  </si>
  <si>
    <t>Показатели качества управления доходами бюджета</t>
  </si>
  <si>
    <t>Показатели качества ведения учета и составления бюджетной отчетности</t>
  </si>
  <si>
    <t>Показатели качества организации и осуществления внутреннего финансового аудита</t>
  </si>
  <si>
    <t>Показатели качества управления активами</t>
  </si>
  <si>
    <t>Номер показателя/
Глава по БК</t>
  </si>
  <si>
    <t>Вес</t>
  </si>
  <si>
    <t>Наименование 
показателя</t>
  </si>
  <si>
    <t xml:space="preserve">Количество изменений в бюджетную роспись </t>
  </si>
  <si>
    <t xml:space="preserve">Равномерность осуществления кассовых расходов бюджета </t>
  </si>
  <si>
    <t>Качество кассового планирования расходов</t>
  </si>
  <si>
    <t>Эффективность управления кредиторской задолженностью по расчётам с поставщиками и подрядчиками</t>
  </si>
  <si>
    <t>Эффективность управления дебиторской задолженностью с поставщиками и подрядчиками</t>
  </si>
  <si>
    <t xml:space="preserve">Наличие в отчетном финансовом году оплаченных за счет средств бюджета, за счет средств муниципальных учреждений исковых требований, предъявленных в соответствии с судебными актами, решениями территориального налогового органа </t>
  </si>
  <si>
    <t>Доля МУ, подведомственных главному администратору, опубликовавших на официальном сайте bus.gov.ru информацию о плане финансово-хозяйственной деятельности на текущий финансовый год и на плановый период</t>
  </si>
  <si>
    <t>Опубликование на официальном сайте администрации Сандовского муниципального округа в информационно-телекоммуникационной сети «Интернет» решения о бюджете , муниципальных программ, вносимых в них изменений и отчетов об их реализации в отчетном финансовом году</t>
  </si>
  <si>
    <t>Доля МУ подведомственных главному администратору, опубликовавших на официальном сайте bus.gov.ru муниципальное задание на текущий финансовый год и на плановый период</t>
  </si>
  <si>
    <t>Доля МУ, подведомственных главному администратору, опубликовавших на сайте bus.gov.ru отчеты о результатах деятельности и об использовании закрепленного за ними муниципального имущества за отчетный период</t>
  </si>
  <si>
    <t>Несоблюдение правил в сфере закупок</t>
  </si>
  <si>
    <t>Уровень исполнения средств, предусмотренных на реализацию региональных проектов, направленных на обеспечение достижения целей, показателей и результатов федеральных проектов в соответствии с Указом Президента Российской Федерации от 07.05.2018 № 204 «О национальных целях и стратегических задачах развития Российской Федерации на период до 2024 года» (региональные проекты)</t>
  </si>
  <si>
    <t>Итоговая оценка по расходам</t>
  </si>
  <si>
    <t>Итоговая оценка по доходам</t>
  </si>
  <si>
    <t>Отношение общего объема доходов муниципальных учреждений от приносящей доход деятельности за отчетный финансовый год к общему объему доходов муниципальных учреждений от приносящей доход деятельности за финансовый год, предшествующий отчетному</t>
  </si>
  <si>
    <t>Обеспечение снижения задолженности физических лиц по уплате имущественного налога</t>
  </si>
  <si>
    <t>Итоговая оценка по учету и отчетности</t>
  </si>
  <si>
    <t>Соблюдение сроков предоставления в Финансовое управление годовой бюджетной (бухгалтерской) отчетности, установленных Финансовым управлением</t>
  </si>
  <si>
    <t>Соблюдение сроков предоставления в Финансовое управление годовой бюджетной (бухгалтерской) отчетности бюджетных МУ, установленных Финансовым управлением</t>
  </si>
  <si>
    <t>Итоговая оценка 
по ВФА</t>
  </si>
  <si>
    <t>Организация внутреннего финансового аудита</t>
  </si>
  <si>
    <t>Планирование внутреннего финансового аудита</t>
  </si>
  <si>
    <t>Проведение внутреннего финансового аудита и составления отчетности о результатах внутреннего финансового аудита</t>
  </si>
  <si>
    <t>Итоговая оценка по активам</t>
  </si>
  <si>
    <t>Недостачи и хищения</t>
  </si>
  <si>
    <t>Проведение инвентаризации активов и обязательств</t>
  </si>
  <si>
    <t>Отдел образования Администрации Сандовского муниципального округа Тверской области</t>
  </si>
  <si>
    <t>н</t>
  </si>
  <si>
    <t>Финансовое управление Администрации Сандовского муниципального округа Тверской области</t>
  </si>
  <si>
    <t>Администрация Сандовского муниципального округа Тверской области</t>
  </si>
  <si>
    <t>Муниципальное казённое учреждение "Единая дежурно-диспетчерская служба Сандовского муниципального округа"</t>
  </si>
  <si>
    <t>ФУ</t>
  </si>
  <si>
    <t>Еддс</t>
  </si>
  <si>
    <t>Целевые значения показателей качества финансового менеджмента</t>
  </si>
  <si>
    <t>Средние значения:</t>
  </si>
  <si>
    <t>х</t>
  </si>
  <si>
    <t>ОО</t>
  </si>
  <si>
    <t>Наименование главного администратора</t>
  </si>
  <si>
    <t>Результат в % от максимального балла</t>
  </si>
  <si>
    <t>Изменение места в рейтинге</t>
  </si>
  <si>
    <t>Место в рейтинге в 2022 году</t>
  </si>
  <si>
    <t>ОТЧЕТ
О РЕЗУЛЬТАТАХ ГОДОВОГО МОНИТОРИНГА КАЧЕСТВА ФИНАНСОВОГО МЕНЕДЖМЕНТА
за 2023 год</t>
  </si>
  <si>
    <t>Рейтинг главных администраторов по итогам проведения мониторинга                                                                                                                               качества финансового менеджмента за 2023 год</t>
  </si>
  <si>
    <t>Место в рейтинге в 2023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</si>
</sst>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-* #,##0.00&quot;р.&quot;_-;\-* #,##0.00&quot;р.&quot;_-;_-* &quot;-&quot;??&quot;р.&quot;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11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/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2" fillId="0" borderId="0" xfId="0" applyFont="1" applyBorder="1"/>
    <xf numFmtId="2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0" xfId="0" applyNumberFormat="1" applyFont="1"/>
    <xf numFmtId="0" fontId="8" fillId="0" borderId="0" xfId="0" applyFont="1"/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/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/>
    <xf numFmtId="0" fontId="4" fillId="0" borderId="0" xfId="1" applyFill="1"/>
    <xf numFmtId="0" fontId="4" fillId="0" borderId="0" xfId="1"/>
    <xf numFmtId="0" fontId="13" fillId="0" borderId="0" xfId="3" applyFont="1" applyFill="1" applyBorder="1" applyAlignment="1">
      <alignment vertical="center" wrapText="1"/>
    </xf>
    <xf numFmtId="0" fontId="4" fillId="0" borderId="0" xfId="1" applyAlignment="1">
      <alignment horizontal="center"/>
    </xf>
    <xf numFmtId="0" fontId="2" fillId="0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 wrapText="1"/>
    </xf>
    <xf numFmtId="3" fontId="10" fillId="2" borderId="9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vertical="top" wrapText="1"/>
    </xf>
    <xf numFmtId="0" fontId="2" fillId="0" borderId="1" xfId="1" applyFont="1" applyBorder="1" applyAlignment="1">
      <alignment horizontal="center" vertical="top"/>
    </xf>
    <xf numFmtId="3" fontId="2" fillId="2" borderId="11" xfId="1" applyNumberFormat="1" applyFont="1" applyFill="1" applyBorder="1" applyAlignment="1">
      <alignment vertical="top"/>
    </xf>
    <xf numFmtId="165" fontId="14" fillId="0" borderId="1" xfId="1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9" fillId="0" borderId="1" xfId="2" applyNumberFormat="1" applyFont="1" applyFill="1" applyBorder="1" applyAlignment="1" applyProtection="1">
      <alignment horizontal="left" vertical="center"/>
      <protection locked="0"/>
    </xf>
    <xf numFmtId="165" fontId="9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right" vertical="top"/>
    </xf>
    <xf numFmtId="0" fontId="12" fillId="0" borderId="0" xfId="3" applyFont="1" applyFill="1" applyBorder="1" applyAlignment="1">
      <alignment horizontal="center" vertical="center" wrapText="1"/>
    </xf>
  </cellXfs>
  <cellStyles count="4">
    <cellStyle name="Денежный 2" xfId="2"/>
    <cellStyle name="Обычный" xfId="0" builtinId="0"/>
    <cellStyle name="Обычный 2" xfId="1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1"/>
  <sheetViews>
    <sheetView tabSelected="1" topLeftCell="A4" workbookViewId="0">
      <selection activeCell="F11" sqref="F11:F12"/>
    </sheetView>
  </sheetViews>
  <sheetFormatPr defaultRowHeight="15" x14ac:dyDescent="0.25"/>
  <cols>
    <col min="1" max="1" width="32.85546875" customWidth="1"/>
    <col min="2" max="2" width="11.5703125" customWidth="1"/>
    <col min="3" max="3" width="13.42578125" customWidth="1"/>
    <col min="4" max="4" width="12.28515625" customWidth="1"/>
    <col min="5" max="5" width="12.85546875" customWidth="1"/>
    <col min="6" max="6" width="12.7109375" customWidth="1"/>
    <col min="7" max="8" width="13.140625" customWidth="1"/>
    <col min="9" max="9" width="12.5703125" customWidth="1"/>
    <col min="10" max="10" width="12.42578125" customWidth="1"/>
    <col min="11" max="11" width="13.140625" customWidth="1"/>
    <col min="12" max="12" width="13.28515625" customWidth="1"/>
    <col min="13" max="13" width="12.5703125" customWidth="1"/>
    <col min="14" max="14" width="13" customWidth="1"/>
  </cols>
  <sheetData>
    <row r="2" spans="1:14" ht="45.75" customHeight="1" x14ac:dyDescent="0.25">
      <c r="A2" s="59" t="s">
        <v>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4" spans="1:14" s="1" customFormat="1" x14ac:dyDescent="0.25">
      <c r="A4" s="56" t="s">
        <v>14</v>
      </c>
      <c r="B4" s="56"/>
      <c r="C4" s="58" t="s">
        <v>2</v>
      </c>
      <c r="D4" s="58" t="s">
        <v>3</v>
      </c>
      <c r="E4" s="57" t="s">
        <v>15</v>
      </c>
      <c r="F4" s="57"/>
      <c r="G4" s="57"/>
      <c r="H4" s="57"/>
      <c r="I4" s="57"/>
      <c r="J4" s="57"/>
      <c r="K4" s="57"/>
      <c r="L4" s="57"/>
      <c r="M4" s="57"/>
      <c r="N4" s="57"/>
    </row>
    <row r="5" spans="1:14" s="1" customFormat="1" ht="141.75" x14ac:dyDescent="0.25">
      <c r="A5" s="3" t="s">
        <v>0</v>
      </c>
      <c r="B5" s="4" t="s">
        <v>1</v>
      </c>
      <c r="C5" s="58"/>
      <c r="D5" s="56"/>
      <c r="E5" s="4" t="s">
        <v>4</v>
      </c>
      <c r="F5" s="4" t="s">
        <v>9</v>
      </c>
      <c r="G5" s="4" t="s">
        <v>5</v>
      </c>
      <c r="H5" s="4" t="s">
        <v>10</v>
      </c>
      <c r="I5" s="4" t="s">
        <v>6</v>
      </c>
      <c r="J5" s="4" t="s">
        <v>11</v>
      </c>
      <c r="K5" s="4" t="s">
        <v>7</v>
      </c>
      <c r="L5" s="4" t="s">
        <v>12</v>
      </c>
      <c r="M5" s="4" t="s">
        <v>8</v>
      </c>
      <c r="N5" s="4" t="s">
        <v>13</v>
      </c>
    </row>
    <row r="6" spans="1:14" ht="15.7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4" s="1" customFormat="1" ht="60" x14ac:dyDescent="0.25">
      <c r="A7" s="15" t="s">
        <v>52</v>
      </c>
      <c r="B7" s="21">
        <v>508</v>
      </c>
      <c r="C7" s="22">
        <f>0.5*E7+0.2*G7+0.1*I7+0.1*K7+0.1*M7</f>
        <v>94.265000000000001</v>
      </c>
      <c r="D7" s="22">
        <f>C7-100</f>
        <v>-5.7349999999999994</v>
      </c>
      <c r="E7" s="22">
        <f>Расходы!C14</f>
        <v>88.53</v>
      </c>
      <c r="F7" s="22">
        <f>E7-100</f>
        <v>-11.469999999999999</v>
      </c>
      <c r="G7" s="22">
        <f>Доходы!C8</f>
        <v>100</v>
      </c>
      <c r="H7" s="22">
        <f>G7-100</f>
        <v>0</v>
      </c>
      <c r="I7" s="22">
        <f>'Учет и отчетность'!C8</f>
        <v>100</v>
      </c>
      <c r="J7" s="22">
        <f>I7-100</f>
        <v>0</v>
      </c>
      <c r="K7" s="22">
        <f>Аудит!C8</f>
        <v>100</v>
      </c>
      <c r="L7" s="22">
        <f>K7-100</f>
        <v>0</v>
      </c>
      <c r="M7" s="22">
        <f>Активы!C8</f>
        <v>100</v>
      </c>
      <c r="N7" s="22">
        <f>M7-100</f>
        <v>0</v>
      </c>
    </row>
    <row r="8" spans="1:14" s="1" customFormat="1" ht="60" x14ac:dyDescent="0.25">
      <c r="A8" s="15" t="s">
        <v>50</v>
      </c>
      <c r="B8" s="50">
        <v>875</v>
      </c>
      <c r="C8" s="49">
        <v>78.5</v>
      </c>
      <c r="D8" s="49">
        <v>-21.5</v>
      </c>
      <c r="E8" s="49">
        <f>Расходы!C17</f>
        <v>76.999999999999986</v>
      </c>
      <c r="F8" s="49">
        <v>-23.000000000000014</v>
      </c>
      <c r="G8" s="49">
        <f>Доходы!C11</f>
        <v>50</v>
      </c>
      <c r="H8" s="49">
        <v>-50</v>
      </c>
      <c r="I8" s="49">
        <f>'Учет и отчетность'!C11</f>
        <v>100</v>
      </c>
      <c r="J8" s="49">
        <v>0</v>
      </c>
      <c r="K8" s="49">
        <f>Аудит!C11</f>
        <v>100</v>
      </c>
      <c r="L8" s="49">
        <v>0</v>
      </c>
      <c r="M8" s="49">
        <f>Активы!C11</f>
        <v>100</v>
      </c>
      <c r="N8" s="49">
        <v>0</v>
      </c>
    </row>
    <row r="9" spans="1:14" s="1" customFormat="1" ht="45" x14ac:dyDescent="0.25">
      <c r="A9" s="15" t="s">
        <v>53</v>
      </c>
      <c r="B9" s="48">
        <v>805</v>
      </c>
      <c r="C9" s="49">
        <f>0.5*E9+0.2*G9+0.1*I9+0.1*K9+0.1*M9</f>
        <v>74.5</v>
      </c>
      <c r="D9" s="49">
        <f>C9-100</f>
        <v>-25.5</v>
      </c>
      <c r="E9" s="47">
        <f>Расходы!C15</f>
        <v>69</v>
      </c>
      <c r="F9" s="47">
        <v>-14.000000000000014</v>
      </c>
      <c r="G9" s="47">
        <v>50</v>
      </c>
      <c r="H9" s="47">
        <v>-50</v>
      </c>
      <c r="I9" s="47">
        <v>100</v>
      </c>
      <c r="J9" s="47">
        <v>0</v>
      </c>
      <c r="K9" s="47">
        <v>100</v>
      </c>
      <c r="L9" s="47">
        <v>0</v>
      </c>
      <c r="M9" s="47">
        <v>100</v>
      </c>
      <c r="N9" s="47">
        <v>0</v>
      </c>
    </row>
    <row r="10" spans="1:14" s="1" customFormat="1" ht="78.75" x14ac:dyDescent="0.25">
      <c r="A10" s="13" t="s">
        <v>54</v>
      </c>
      <c r="B10" s="21">
        <v>806</v>
      </c>
      <c r="C10" s="22">
        <f>0.5*E10+0.2*G10+0.1*I10+0.1*K10+0.1*M10</f>
        <v>62.45</v>
      </c>
      <c r="D10" s="22">
        <f>C10-100</f>
        <v>-37.549999999999997</v>
      </c>
      <c r="E10" s="22">
        <f>Расходы!C16</f>
        <v>84.9</v>
      </c>
      <c r="F10" s="22">
        <f>E10-100</f>
        <v>-15.099999999999994</v>
      </c>
      <c r="G10" s="22">
        <f>Доходы!C10</f>
        <v>0</v>
      </c>
      <c r="H10" s="22">
        <f>G10-100</f>
        <v>-100</v>
      </c>
      <c r="I10" s="22">
        <f>'Учет и отчетность'!C10</f>
        <v>100</v>
      </c>
      <c r="J10" s="22">
        <f>I10-100</f>
        <v>0</v>
      </c>
      <c r="K10" s="22">
        <f>Аудит!C10</f>
        <v>0</v>
      </c>
      <c r="L10" s="22">
        <f>K10-100</f>
        <v>-100</v>
      </c>
      <c r="M10" s="22">
        <f>Активы!C10</f>
        <v>100</v>
      </c>
      <c r="N10" s="22">
        <f>M10-100</f>
        <v>0</v>
      </c>
    </row>
    <row r="11" spans="1:14" s="1" customFormat="1" ht="15.75" x14ac:dyDescent="0.25">
      <c r="A11" s="53" t="s">
        <v>58</v>
      </c>
      <c r="B11" s="53"/>
      <c r="C11" s="20">
        <f>(C7+C8+C9+C10)/4</f>
        <v>77.428749999999994</v>
      </c>
      <c r="D11" s="55" t="s">
        <v>59</v>
      </c>
      <c r="E11" s="22">
        <f>Расходы!C18</f>
        <v>79.857499999999987</v>
      </c>
      <c r="F11" s="52" t="s">
        <v>59</v>
      </c>
      <c r="G11" s="22">
        <f>Доходы!C12</f>
        <v>50</v>
      </c>
      <c r="H11" s="52" t="s">
        <v>59</v>
      </c>
      <c r="I11" s="22">
        <f>'Учет и отчетность'!C12</f>
        <v>100</v>
      </c>
      <c r="J11" s="52" t="s">
        <v>59</v>
      </c>
      <c r="K11" s="22">
        <f>Аудит!C12</f>
        <v>75</v>
      </c>
      <c r="L11" s="52" t="s">
        <v>59</v>
      </c>
      <c r="M11" s="22">
        <f>Активы!C12</f>
        <v>100</v>
      </c>
      <c r="N11" s="52" t="s">
        <v>59</v>
      </c>
    </row>
    <row r="12" spans="1:14" s="1" customFormat="1" ht="47.25" customHeight="1" x14ac:dyDescent="0.25">
      <c r="A12" s="54" t="s">
        <v>57</v>
      </c>
      <c r="B12" s="54"/>
      <c r="C12" s="21">
        <v>100</v>
      </c>
      <c r="D12" s="55"/>
      <c r="E12" s="22">
        <f>Расходы!C19</f>
        <v>100</v>
      </c>
      <c r="F12" s="52"/>
      <c r="G12" s="22">
        <f>Доходы!C13</f>
        <v>100</v>
      </c>
      <c r="H12" s="52"/>
      <c r="I12" s="22">
        <f>'Учет и отчетность'!C13</f>
        <v>100</v>
      </c>
      <c r="J12" s="52"/>
      <c r="K12" s="22">
        <f>Аудит!C13</f>
        <v>100</v>
      </c>
      <c r="L12" s="52"/>
      <c r="M12" s="22">
        <f>Активы!C13</f>
        <v>100</v>
      </c>
      <c r="N12" s="52"/>
    </row>
    <row r="13" spans="1:14" s="1" customFormat="1" x14ac:dyDescent="0.25"/>
    <row r="14" spans="1:14" s="1" customFormat="1" x14ac:dyDescent="0.25"/>
    <row r="15" spans="1:14" s="1" customFormat="1" x14ac:dyDescent="0.25"/>
    <row r="16" spans="1:14" s="1" customFormat="1" x14ac:dyDescent="0.25"/>
    <row r="17" spans="1:1" s="1" customFormat="1" x14ac:dyDescent="0.25"/>
    <row r="18" spans="1:1" s="1" customFormat="1" x14ac:dyDescent="0.25"/>
    <row r="19" spans="1:1" s="1" customFormat="1" x14ac:dyDescent="0.25"/>
    <row r="20" spans="1:1" x14ac:dyDescent="0.25">
      <c r="A20" s="1"/>
    </row>
    <row r="21" spans="1:1" x14ac:dyDescent="0.25">
      <c r="A21" s="1"/>
    </row>
  </sheetData>
  <autoFilter ref="A6:N12">
    <sortState ref="A7:N13">
      <sortCondition descending="1" ref="C6:C10"/>
    </sortState>
  </autoFilter>
  <mergeCells count="13">
    <mergeCell ref="A4:B4"/>
    <mergeCell ref="E4:N4"/>
    <mergeCell ref="D4:D5"/>
    <mergeCell ref="C4:C5"/>
    <mergeCell ref="A2:N2"/>
    <mergeCell ref="J11:J12"/>
    <mergeCell ref="L11:L12"/>
    <mergeCell ref="N11:N12"/>
    <mergeCell ref="A11:B11"/>
    <mergeCell ref="A12:B12"/>
    <mergeCell ref="D11:D12"/>
    <mergeCell ref="F11:F12"/>
    <mergeCell ref="H11:H12"/>
  </mergeCells>
  <pageMargins left="0.7" right="0.7" top="0.75" bottom="0.75" header="0.3" footer="0.3"/>
  <pageSetup paperSize="9" scale="67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32"/>
  <sheetViews>
    <sheetView zoomScale="69" zoomScaleNormal="69" workbookViewId="0">
      <selection activeCell="A4" sqref="A4:XFD10"/>
    </sheetView>
  </sheetViews>
  <sheetFormatPr defaultRowHeight="15" x14ac:dyDescent="0.25"/>
  <cols>
    <col min="1" max="1" width="43.42578125" customWidth="1"/>
    <col min="2" max="2" width="15.5703125" customWidth="1"/>
    <col min="3" max="3" width="12.140625" customWidth="1"/>
    <col min="4" max="4" width="13.42578125" customWidth="1"/>
    <col min="5" max="5" width="16.5703125" customWidth="1"/>
    <col min="6" max="6" width="12.28515625" customWidth="1"/>
    <col min="7" max="7" width="23.28515625" customWidth="1"/>
    <col min="8" max="8" width="17.140625" customWidth="1"/>
    <col min="9" max="9" width="17.85546875" customWidth="1"/>
    <col min="10" max="10" width="19.7109375" customWidth="1"/>
    <col min="11" max="11" width="20.5703125" customWidth="1"/>
    <col min="12" max="12" width="21.7109375" customWidth="1"/>
    <col min="13" max="13" width="21.42578125" customWidth="1"/>
    <col min="14" max="14" width="19.5703125" customWidth="1"/>
    <col min="15" max="15" width="17.140625" customWidth="1"/>
  </cols>
  <sheetData>
    <row r="3" spans="1:15" ht="22.5" x14ac:dyDescent="0.25">
      <c r="A3" s="61" t="s">
        <v>16</v>
      </c>
      <c r="B3" s="61"/>
      <c r="C3" s="61"/>
      <c r="D3" s="61"/>
    </row>
    <row r="4" spans="1:15" s="35" customFormat="1" ht="12.75" hidden="1" x14ac:dyDescent="0.2">
      <c r="A4" s="33"/>
      <c r="B4" s="33"/>
      <c r="C4" s="33">
        <f>D4+E4+F4+H4+I4+J4+K4+L4+M4+N4+O4</f>
        <v>0.99999999999999989</v>
      </c>
      <c r="D4" s="33">
        <f>$D$5+D11</f>
        <v>0.13</v>
      </c>
      <c r="E4" s="33">
        <f>$D$5+E11+D5</f>
        <v>0.14000000000000001</v>
      </c>
      <c r="F4" s="33">
        <f t="shared" ref="F4:O4" si="0">$D$5+F11</f>
        <v>6.0000000000000005E-2</v>
      </c>
      <c r="G4" s="33"/>
      <c r="H4" s="33">
        <f t="shared" si="0"/>
        <v>6.0000000000000005E-2</v>
      </c>
      <c r="I4" s="33">
        <f t="shared" si="0"/>
        <v>6.0000000000000005E-2</v>
      </c>
      <c r="J4" s="33">
        <f t="shared" si="0"/>
        <v>6.0000000000000005E-2</v>
      </c>
      <c r="K4" s="33">
        <f t="shared" si="0"/>
        <v>0.09</v>
      </c>
      <c r="L4" s="33">
        <f t="shared" si="0"/>
        <v>0.09</v>
      </c>
      <c r="M4" s="33">
        <f t="shared" si="0"/>
        <v>0.09</v>
      </c>
      <c r="N4" s="33">
        <f t="shared" si="0"/>
        <v>0.09</v>
      </c>
      <c r="O4" s="33">
        <f t="shared" si="0"/>
        <v>0.13</v>
      </c>
    </row>
    <row r="5" spans="1:15" ht="22.5" hidden="1" x14ac:dyDescent="0.25">
      <c r="A5" s="30"/>
      <c r="B5" s="33" t="s">
        <v>60</v>
      </c>
      <c r="C5" s="33"/>
      <c r="D5" s="33">
        <v>0.01</v>
      </c>
    </row>
    <row r="6" spans="1:15" ht="22.5" hidden="1" x14ac:dyDescent="0.25">
      <c r="A6" s="30"/>
      <c r="B6" s="33" t="s">
        <v>60</v>
      </c>
      <c r="C6" s="33"/>
      <c r="D6" s="34">
        <v>0.12</v>
      </c>
    </row>
    <row r="7" spans="1:15" s="2" customFormat="1" ht="15.75" hidden="1" x14ac:dyDescent="0.25">
      <c r="A7" s="17"/>
      <c r="B7" s="17" t="s">
        <v>56</v>
      </c>
      <c r="C7" s="17"/>
      <c r="D7" s="31">
        <v>3.1E-2</v>
      </c>
      <c r="E7" s="32">
        <v>1E-3</v>
      </c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s="2" customFormat="1" ht="15.75" hidden="1" x14ac:dyDescent="0.25">
      <c r="A8" s="17"/>
      <c r="B8" s="17" t="s">
        <v>55</v>
      </c>
      <c r="C8" s="17"/>
      <c r="D8" s="31">
        <v>4.4999999999999998E-2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s="2" customFormat="1" ht="15.75" hidden="1" x14ac:dyDescent="0.25">
      <c r="A9" s="17">
        <f>SUM(D9:O9)</f>
        <v>1</v>
      </c>
      <c r="B9" s="17" t="s">
        <v>56</v>
      </c>
      <c r="C9" s="17"/>
      <c r="D9" s="31">
        <f>D11+$D$7</f>
        <v>0.151</v>
      </c>
      <c r="E9" s="31">
        <f>E11+$D$7+E7</f>
        <v>0.152</v>
      </c>
      <c r="F9" s="31">
        <f t="shared" ref="F9:O9" si="1">F11+$D$7</f>
        <v>8.1000000000000003E-2</v>
      </c>
      <c r="G9" s="31"/>
      <c r="H9" s="31">
        <f t="shared" si="1"/>
        <v>8.1000000000000003E-2</v>
      </c>
      <c r="I9" s="31">
        <f t="shared" si="1"/>
        <v>8.1000000000000003E-2</v>
      </c>
      <c r="J9" s="31">
        <f t="shared" si="1"/>
        <v>8.1000000000000003E-2</v>
      </c>
      <c r="K9" s="31"/>
      <c r="L9" s="31">
        <f t="shared" si="1"/>
        <v>0.111</v>
      </c>
      <c r="M9" s="31"/>
      <c r="N9" s="31">
        <f t="shared" si="1"/>
        <v>0.111</v>
      </c>
      <c r="O9" s="31">
        <f t="shared" si="1"/>
        <v>0.151</v>
      </c>
    </row>
    <row r="10" spans="1:15" s="2" customFormat="1" ht="15.75" hidden="1" x14ac:dyDescent="0.25">
      <c r="A10" s="18">
        <f>SUM(D10:O10)</f>
        <v>0.99999999999999978</v>
      </c>
      <c r="B10" s="2" t="s">
        <v>55</v>
      </c>
      <c r="C10" s="2">
        <f>D10+E10+F10+H10+I10+J10+L10+O10</f>
        <v>0.99999999999999978</v>
      </c>
      <c r="D10" s="32">
        <f>D11+$D$8</f>
        <v>0.16499999999999998</v>
      </c>
      <c r="E10" s="32">
        <f t="shared" ref="E10:O10" si="2">E11+$D$8</f>
        <v>0.16499999999999998</v>
      </c>
      <c r="F10" s="32">
        <f t="shared" si="2"/>
        <v>9.5000000000000001E-2</v>
      </c>
      <c r="G10" s="32"/>
      <c r="H10" s="32">
        <f t="shared" si="2"/>
        <v>9.5000000000000001E-2</v>
      </c>
      <c r="I10" s="32">
        <f t="shared" si="2"/>
        <v>9.5000000000000001E-2</v>
      </c>
      <c r="J10" s="32">
        <f t="shared" si="2"/>
        <v>9.5000000000000001E-2</v>
      </c>
      <c r="K10" s="32"/>
      <c r="L10" s="32">
        <f t="shared" si="2"/>
        <v>0.125</v>
      </c>
      <c r="M10" s="32"/>
      <c r="N10" s="32"/>
      <c r="O10" s="32">
        <f t="shared" si="2"/>
        <v>0.16499999999999998</v>
      </c>
    </row>
    <row r="11" spans="1:15" s="2" customFormat="1" ht="15.75" x14ac:dyDescent="0.25">
      <c r="A11" s="11"/>
      <c r="B11" s="7" t="s">
        <v>22</v>
      </c>
      <c r="C11" s="62" t="s">
        <v>36</v>
      </c>
      <c r="D11" s="7">
        <v>0.12</v>
      </c>
      <c r="E11" s="7">
        <v>0.12</v>
      </c>
      <c r="F11" s="7">
        <v>0.05</v>
      </c>
      <c r="G11" s="7">
        <v>0.12</v>
      </c>
      <c r="H11" s="7">
        <v>0.05</v>
      </c>
      <c r="I11" s="7">
        <v>0.05</v>
      </c>
      <c r="J11" s="7">
        <v>0.05</v>
      </c>
      <c r="K11" s="7">
        <v>0.08</v>
      </c>
      <c r="L11" s="7">
        <v>0.08</v>
      </c>
      <c r="M11" s="7">
        <v>0.08</v>
      </c>
      <c r="N11" s="7">
        <v>0.08</v>
      </c>
      <c r="O11" s="7">
        <v>0.12</v>
      </c>
    </row>
    <row r="12" spans="1:15" s="2" customFormat="1" ht="402" customHeight="1" x14ac:dyDescent="0.25">
      <c r="A12" s="12"/>
      <c r="B12" s="8" t="s">
        <v>23</v>
      </c>
      <c r="C12" s="63"/>
      <c r="D12" s="9" t="s">
        <v>24</v>
      </c>
      <c r="E12" s="9" t="s">
        <v>25</v>
      </c>
      <c r="F12" s="9" t="s">
        <v>26</v>
      </c>
      <c r="G12" s="9" t="s">
        <v>35</v>
      </c>
      <c r="H12" s="9" t="s">
        <v>27</v>
      </c>
      <c r="I12" s="9" t="s">
        <v>28</v>
      </c>
      <c r="J12" s="9" t="s">
        <v>29</v>
      </c>
      <c r="K12" s="9" t="s">
        <v>30</v>
      </c>
      <c r="L12" s="9" t="s">
        <v>31</v>
      </c>
      <c r="M12" s="9" t="s">
        <v>32</v>
      </c>
      <c r="N12" s="9" t="s">
        <v>33</v>
      </c>
      <c r="O12" s="9" t="s">
        <v>34</v>
      </c>
    </row>
    <row r="13" spans="1:15" s="2" customFormat="1" ht="47.25" x14ac:dyDescent="0.25">
      <c r="A13" s="6" t="s">
        <v>14</v>
      </c>
      <c r="B13" s="10" t="s">
        <v>21</v>
      </c>
      <c r="C13" s="64"/>
      <c r="D13" s="3">
        <v>1</v>
      </c>
      <c r="E13" s="3">
        <v>2</v>
      </c>
      <c r="F13" s="3">
        <v>3</v>
      </c>
      <c r="G13" s="3">
        <v>4</v>
      </c>
      <c r="H13" s="3">
        <v>5</v>
      </c>
      <c r="I13" s="3">
        <v>6</v>
      </c>
      <c r="J13" s="3">
        <v>7</v>
      </c>
      <c r="K13" s="3">
        <v>8</v>
      </c>
      <c r="L13" s="3">
        <v>9</v>
      </c>
      <c r="M13" s="3">
        <v>10</v>
      </c>
      <c r="N13" s="3">
        <v>11</v>
      </c>
      <c r="O13" s="3">
        <v>12</v>
      </c>
    </row>
    <row r="14" spans="1:15" s="2" customFormat="1" ht="47.25" x14ac:dyDescent="0.25">
      <c r="A14" s="13" t="s">
        <v>52</v>
      </c>
      <c r="B14" s="3">
        <v>508</v>
      </c>
      <c r="C14" s="23">
        <f>100*(D14*$D$10+E14*$E$10+F14*$F$10+H14*$H$10+I14*$I$10+J14*$J$10+L14*$L$10+O14*$O$10)</f>
        <v>88.53</v>
      </c>
      <c r="D14" s="23">
        <v>0.42</v>
      </c>
      <c r="E14" s="23">
        <v>1</v>
      </c>
      <c r="F14" s="23">
        <v>0.8</v>
      </c>
      <c r="G14" s="3" t="s">
        <v>51</v>
      </c>
      <c r="H14" s="23">
        <v>1</v>
      </c>
      <c r="I14" s="23">
        <v>1</v>
      </c>
      <c r="J14" s="23">
        <v>1</v>
      </c>
      <c r="K14" s="3" t="s">
        <v>51</v>
      </c>
      <c r="L14" s="23">
        <v>1</v>
      </c>
      <c r="M14" s="3" t="s">
        <v>51</v>
      </c>
      <c r="N14" s="3" t="s">
        <v>51</v>
      </c>
      <c r="O14" s="23">
        <v>1</v>
      </c>
    </row>
    <row r="15" spans="1:15" s="2" customFormat="1" ht="43.5" customHeight="1" x14ac:dyDescent="0.25">
      <c r="A15" s="13" t="s">
        <v>53</v>
      </c>
      <c r="B15" s="3">
        <v>805</v>
      </c>
      <c r="C15" s="23">
        <f>100*((D15*$D$11)+($E$11*E15)+($F$11*F15)+($G$11*G15)+($H$11*H15)+($I$11*I15)+($J$11*J15)+($K$11*K15)+($L$11*L15)+($M$11*M15)+($N$11*N15)+($O$11*O15))</f>
        <v>69</v>
      </c>
      <c r="D15" s="23">
        <v>0</v>
      </c>
      <c r="E15" s="23">
        <v>1</v>
      </c>
      <c r="F15" s="23">
        <v>0.6</v>
      </c>
      <c r="G15" s="23">
        <v>1</v>
      </c>
      <c r="H15" s="23">
        <v>1</v>
      </c>
      <c r="I15" s="23">
        <v>1</v>
      </c>
      <c r="J15" s="51">
        <v>0</v>
      </c>
      <c r="K15" s="23">
        <v>1</v>
      </c>
      <c r="L15" s="23">
        <v>1</v>
      </c>
      <c r="M15" s="23">
        <v>1</v>
      </c>
      <c r="N15" s="23">
        <v>1</v>
      </c>
      <c r="O15" s="23">
        <v>0</v>
      </c>
    </row>
    <row r="16" spans="1:15" s="2" customFormat="1" ht="47.25" x14ac:dyDescent="0.25">
      <c r="A16" s="13" t="s">
        <v>54</v>
      </c>
      <c r="B16" s="3">
        <v>806</v>
      </c>
      <c r="C16" s="23">
        <f>100*(D16*D9+E16*E9+F16*F9+H16*H9+I16*I9+J16*J9+L16*L9+N16*N9+O16*O9)</f>
        <v>84.9</v>
      </c>
      <c r="D16" s="23">
        <v>0</v>
      </c>
      <c r="E16" s="23">
        <v>1</v>
      </c>
      <c r="F16" s="23">
        <v>1</v>
      </c>
      <c r="G16" s="3" t="s">
        <v>51</v>
      </c>
      <c r="H16" s="23">
        <v>1</v>
      </c>
      <c r="I16" s="23">
        <v>1</v>
      </c>
      <c r="J16" s="23">
        <v>1</v>
      </c>
      <c r="K16" s="3" t="s">
        <v>51</v>
      </c>
      <c r="L16" s="23">
        <v>1</v>
      </c>
      <c r="M16" s="3" t="s">
        <v>51</v>
      </c>
      <c r="N16" s="23">
        <v>1</v>
      </c>
      <c r="O16" s="23">
        <v>1</v>
      </c>
    </row>
    <row r="17" spans="1:15" s="2" customFormat="1" ht="47.25" x14ac:dyDescent="0.25">
      <c r="A17" s="13" t="s">
        <v>50</v>
      </c>
      <c r="B17" s="3">
        <v>875</v>
      </c>
      <c r="C17" s="23">
        <f>100*((D17*$D$11)+($E$11*E17)+($F$11*F17)+($G$17*$G$11)+($H$11*H17)+($I$11*I17)+($J$11*J17)+($K$11*K17)+($L$11*L17)+($M$11*M17)+($N$11*N17)+($O$11*O17))</f>
        <v>76.999999999999986</v>
      </c>
      <c r="D17" s="23">
        <v>0.25</v>
      </c>
      <c r="E17" s="23">
        <v>1</v>
      </c>
      <c r="F17" s="23">
        <v>0.8</v>
      </c>
      <c r="G17" s="23">
        <v>1</v>
      </c>
      <c r="H17" s="23">
        <v>1</v>
      </c>
      <c r="I17" s="23">
        <v>1</v>
      </c>
      <c r="J17" s="23">
        <v>0</v>
      </c>
      <c r="K17" s="23">
        <v>1</v>
      </c>
      <c r="L17" s="23">
        <v>0</v>
      </c>
      <c r="M17" s="23">
        <v>1</v>
      </c>
      <c r="N17" s="23">
        <v>1</v>
      </c>
      <c r="O17" s="23">
        <v>1</v>
      </c>
    </row>
    <row r="18" spans="1:15" s="2" customFormat="1" ht="15.75" x14ac:dyDescent="0.25">
      <c r="A18" s="53" t="s">
        <v>58</v>
      </c>
      <c r="B18" s="53"/>
      <c r="C18" s="24">
        <f>(C17+C14+C15+C16)/4</f>
        <v>79.857499999999987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s="2" customFormat="1" ht="31.5" customHeight="1" x14ac:dyDescent="0.25">
      <c r="A19" s="54" t="s">
        <v>57</v>
      </c>
      <c r="B19" s="54"/>
      <c r="C19" s="24">
        <v>100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s="2" customFormat="1" ht="15.75" x14ac:dyDescent="0.25"/>
    <row r="21" spans="1:15" s="2" customFormat="1" ht="15.75" x14ac:dyDescent="0.25"/>
    <row r="22" spans="1:15" s="2" customFormat="1" ht="15.75" x14ac:dyDescent="0.25"/>
    <row r="23" spans="1:15" s="2" customFormat="1" ht="15.75" x14ac:dyDescent="0.25"/>
    <row r="24" spans="1:15" s="2" customFormat="1" ht="15.75" x14ac:dyDescent="0.25"/>
    <row r="25" spans="1:15" s="2" customFormat="1" ht="15.75" x14ac:dyDescent="0.25"/>
    <row r="26" spans="1:15" s="2" customFormat="1" ht="15.75" x14ac:dyDescent="0.25"/>
    <row r="27" spans="1:15" s="2" customFormat="1" ht="15.75" x14ac:dyDescent="0.25"/>
    <row r="28" spans="1:15" s="2" customFormat="1" ht="15.75" x14ac:dyDescent="0.25"/>
    <row r="29" spans="1:15" s="2" customFormat="1" ht="15.75" x14ac:dyDescent="0.25"/>
    <row r="30" spans="1:15" s="2" customFormat="1" ht="15.75" x14ac:dyDescent="0.25"/>
    <row r="31" spans="1:15" s="2" customFormat="1" ht="15.75" x14ac:dyDescent="0.25"/>
    <row r="32" spans="1:15" s="2" customFormat="1" ht="15.75" x14ac:dyDescent="0.25"/>
  </sheetData>
  <mergeCells count="4">
    <mergeCell ref="A3:D3"/>
    <mergeCell ref="C11:C13"/>
    <mergeCell ref="A18:B18"/>
    <mergeCell ref="A19:B19"/>
  </mergeCells>
  <pageMargins left="0.7" right="0.7" top="0.75" bottom="0.75" header="0.3" footer="0.3"/>
  <pageSetup paperSize="9" scale="45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3"/>
  <sheetViews>
    <sheetView workbookViewId="0">
      <selection activeCell="E8" sqref="E8"/>
    </sheetView>
  </sheetViews>
  <sheetFormatPr defaultRowHeight="15" x14ac:dyDescent="0.25"/>
  <cols>
    <col min="1" max="1" width="44" customWidth="1"/>
    <col min="2" max="2" width="15.7109375" customWidth="1"/>
    <col min="3" max="3" width="13.5703125" customWidth="1"/>
    <col min="4" max="4" width="38" customWidth="1"/>
    <col min="5" max="5" width="29.28515625" customWidth="1"/>
  </cols>
  <sheetData>
    <row r="3" spans="1:5" ht="41.25" customHeight="1" x14ac:dyDescent="0.25">
      <c r="A3" s="61" t="s">
        <v>17</v>
      </c>
      <c r="B3" s="61"/>
      <c r="C3" s="61"/>
      <c r="D3" s="61"/>
      <c r="E3" s="61"/>
    </row>
    <row r="5" spans="1:5" s="2" customFormat="1" ht="15.75" customHeight="1" x14ac:dyDescent="0.25">
      <c r="A5" s="11"/>
      <c r="B5" s="7" t="s">
        <v>22</v>
      </c>
      <c r="C5" s="62" t="s">
        <v>37</v>
      </c>
      <c r="D5" s="7">
        <v>0.5</v>
      </c>
      <c r="E5" s="7">
        <v>0.5</v>
      </c>
    </row>
    <row r="6" spans="1:5" s="2" customFormat="1" ht="126" x14ac:dyDescent="0.25">
      <c r="A6" s="12"/>
      <c r="B6" s="8" t="s">
        <v>23</v>
      </c>
      <c r="C6" s="63"/>
      <c r="D6" s="9" t="s">
        <v>38</v>
      </c>
      <c r="E6" s="9" t="s">
        <v>39</v>
      </c>
    </row>
    <row r="7" spans="1:5" s="2" customFormat="1" ht="47.25" x14ac:dyDescent="0.25">
      <c r="A7" s="6" t="s">
        <v>14</v>
      </c>
      <c r="B7" s="10" t="s">
        <v>21</v>
      </c>
      <c r="C7" s="64"/>
      <c r="D7" s="3">
        <v>1</v>
      </c>
      <c r="E7" s="3">
        <v>2</v>
      </c>
    </row>
    <row r="8" spans="1:5" ht="47.25" x14ac:dyDescent="0.25">
      <c r="A8" s="13" t="s">
        <v>52</v>
      </c>
      <c r="B8" s="3">
        <v>508</v>
      </c>
      <c r="C8" s="23">
        <f>100*(E8*($D$5+$E$5))</f>
        <v>100</v>
      </c>
      <c r="D8" s="3" t="s">
        <v>51</v>
      </c>
      <c r="E8" s="23">
        <v>1</v>
      </c>
    </row>
    <row r="9" spans="1:5" ht="31.5" x14ac:dyDescent="0.25">
      <c r="A9" s="13" t="s">
        <v>53</v>
      </c>
      <c r="B9" s="3">
        <v>805</v>
      </c>
      <c r="C9" s="23">
        <f>100*(D9*$D$5+E9*$E$5)</f>
        <v>50</v>
      </c>
      <c r="D9" s="26">
        <v>1</v>
      </c>
      <c r="E9" s="26">
        <v>0</v>
      </c>
    </row>
    <row r="10" spans="1:5" ht="47.25" x14ac:dyDescent="0.25">
      <c r="A10" s="13" t="s">
        <v>54</v>
      </c>
      <c r="B10" s="3">
        <v>806</v>
      </c>
      <c r="C10" s="23">
        <f>100*(E10*($D$5+$E$5))</f>
        <v>0</v>
      </c>
      <c r="D10" s="3" t="s">
        <v>51</v>
      </c>
      <c r="E10" s="26">
        <v>0</v>
      </c>
    </row>
    <row r="11" spans="1:5" ht="47.25" x14ac:dyDescent="0.25">
      <c r="A11" s="13" t="s">
        <v>50</v>
      </c>
      <c r="B11" s="3">
        <v>875</v>
      </c>
      <c r="C11" s="23">
        <f>100*(D11*$D$5+E11*$E$5)</f>
        <v>50</v>
      </c>
      <c r="D11" s="23">
        <v>1</v>
      </c>
      <c r="E11" s="23">
        <v>0</v>
      </c>
    </row>
    <row r="12" spans="1:5" ht="15.75" x14ac:dyDescent="0.25">
      <c r="A12" s="53" t="s">
        <v>58</v>
      </c>
      <c r="B12" s="53"/>
      <c r="C12" s="24">
        <f>(C11+C8+C9+C10)/4</f>
        <v>50</v>
      </c>
      <c r="D12" s="29"/>
      <c r="E12" s="29"/>
    </row>
    <row r="13" spans="1:5" ht="15.75" customHeight="1" x14ac:dyDescent="0.25">
      <c r="A13" s="54" t="s">
        <v>57</v>
      </c>
      <c r="B13" s="54"/>
      <c r="C13" s="24">
        <v>100</v>
      </c>
      <c r="D13" s="29"/>
      <c r="E13" s="29"/>
    </row>
  </sheetData>
  <autoFilter ref="A5:E10"/>
  <mergeCells count="4">
    <mergeCell ref="A3:E3"/>
    <mergeCell ref="C5:C7"/>
    <mergeCell ref="A12:B12"/>
    <mergeCell ref="A13:B13"/>
  </mergeCells>
  <pageMargins left="0.7" right="0.7" top="0.75" bottom="0.75" header="0.3" footer="0.3"/>
  <pageSetup paperSize="9" scale="62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3"/>
  <sheetViews>
    <sheetView workbookViewId="0">
      <selection activeCell="F11" sqref="F11"/>
    </sheetView>
  </sheetViews>
  <sheetFormatPr defaultRowHeight="15" x14ac:dyDescent="0.25"/>
  <cols>
    <col min="1" max="1" width="42.7109375" customWidth="1"/>
    <col min="2" max="2" width="17" customWidth="1"/>
    <col min="3" max="3" width="13.28515625" customWidth="1"/>
    <col min="4" max="4" width="28" customWidth="1"/>
    <col min="5" max="5" width="29.140625" customWidth="1"/>
  </cols>
  <sheetData>
    <row r="3" spans="1:5" ht="59.25" customHeight="1" x14ac:dyDescent="0.25">
      <c r="A3" s="61" t="s">
        <v>18</v>
      </c>
      <c r="B3" s="61"/>
      <c r="C3" s="61"/>
      <c r="D3" s="61"/>
      <c r="E3" s="61"/>
    </row>
    <row r="5" spans="1:5" s="2" customFormat="1" ht="15.75" customHeight="1" x14ac:dyDescent="0.25">
      <c r="A5" s="11"/>
      <c r="B5" s="7" t="s">
        <v>22</v>
      </c>
      <c r="C5" s="62" t="s">
        <v>40</v>
      </c>
      <c r="D5" s="7">
        <v>0.5</v>
      </c>
      <c r="E5" s="7">
        <v>0.5</v>
      </c>
    </row>
    <row r="6" spans="1:5" s="2" customFormat="1" ht="126" x14ac:dyDescent="0.25">
      <c r="A6" s="12"/>
      <c r="B6" s="8" t="s">
        <v>23</v>
      </c>
      <c r="C6" s="63"/>
      <c r="D6" s="9" t="s">
        <v>41</v>
      </c>
      <c r="E6" s="9" t="s">
        <v>42</v>
      </c>
    </row>
    <row r="7" spans="1:5" s="2" customFormat="1" ht="47.25" x14ac:dyDescent="0.25">
      <c r="A7" s="6" t="s">
        <v>14</v>
      </c>
      <c r="B7" s="10" t="s">
        <v>21</v>
      </c>
      <c r="C7" s="64"/>
      <c r="D7" s="3">
        <v>1</v>
      </c>
      <c r="E7" s="3">
        <v>2</v>
      </c>
    </row>
    <row r="8" spans="1:5" ht="47.25" x14ac:dyDescent="0.25">
      <c r="A8" s="13" t="s">
        <v>52</v>
      </c>
      <c r="B8" s="3">
        <v>508</v>
      </c>
      <c r="C8" s="23">
        <f>100*(D8*($D$5+$E$5))</f>
        <v>100</v>
      </c>
      <c r="D8" s="23">
        <v>1</v>
      </c>
      <c r="E8" s="3" t="s">
        <v>51</v>
      </c>
    </row>
    <row r="9" spans="1:5" ht="47.25" x14ac:dyDescent="0.25">
      <c r="A9" s="16" t="s">
        <v>53</v>
      </c>
      <c r="B9" s="3">
        <v>805</v>
      </c>
      <c r="C9" s="23">
        <f>100*(D9*$D$5+E9*$E$5)</f>
        <v>100</v>
      </c>
      <c r="D9" s="26">
        <v>1</v>
      </c>
      <c r="E9" s="26">
        <v>1</v>
      </c>
    </row>
    <row r="10" spans="1:5" ht="47.25" x14ac:dyDescent="0.25">
      <c r="A10" s="13" t="s">
        <v>54</v>
      </c>
      <c r="B10" s="3">
        <v>806</v>
      </c>
      <c r="C10" s="23">
        <f>100*(D10*($D$5+$E$5))</f>
        <v>100</v>
      </c>
      <c r="D10" s="23">
        <v>1</v>
      </c>
      <c r="E10" s="3" t="s">
        <v>51</v>
      </c>
    </row>
    <row r="11" spans="1:5" ht="47.25" x14ac:dyDescent="0.25">
      <c r="A11" s="14" t="s">
        <v>50</v>
      </c>
      <c r="B11" s="3">
        <v>875</v>
      </c>
      <c r="C11" s="23">
        <f>100*(D11*$D$5+E11*$E$5)</f>
        <v>100</v>
      </c>
      <c r="D11" s="23">
        <v>1</v>
      </c>
      <c r="E11" s="23">
        <v>1</v>
      </c>
    </row>
    <row r="12" spans="1:5" ht="15.75" x14ac:dyDescent="0.25">
      <c r="A12" s="53" t="s">
        <v>58</v>
      </c>
      <c r="B12" s="53"/>
      <c r="C12" s="24">
        <f>(C11+C8+C9+C10)/4</f>
        <v>100</v>
      </c>
      <c r="D12" s="28"/>
      <c r="E12" s="29"/>
    </row>
    <row r="13" spans="1:5" ht="15.75" x14ac:dyDescent="0.25">
      <c r="A13" s="54" t="s">
        <v>57</v>
      </c>
      <c r="B13" s="54"/>
      <c r="C13" s="24">
        <v>100</v>
      </c>
      <c r="D13" s="28"/>
      <c r="E13" s="29"/>
    </row>
  </sheetData>
  <mergeCells count="4">
    <mergeCell ref="A3:E3"/>
    <mergeCell ref="C5:C7"/>
    <mergeCell ref="A12:B12"/>
    <mergeCell ref="A13:B13"/>
  </mergeCells>
  <pageMargins left="0.7" right="0.7" top="0.75" bottom="0.75" header="0.3" footer="0.3"/>
  <pageSetup paperSize="9" scale="67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3"/>
  <sheetViews>
    <sheetView workbookViewId="0">
      <selection activeCell="F10" sqref="F10"/>
    </sheetView>
  </sheetViews>
  <sheetFormatPr defaultRowHeight="15" x14ac:dyDescent="0.25"/>
  <cols>
    <col min="1" max="1" width="43.7109375" customWidth="1"/>
    <col min="2" max="2" width="16" customWidth="1"/>
    <col min="3" max="3" width="14.28515625" customWidth="1"/>
    <col min="4" max="4" width="22.42578125" customWidth="1"/>
    <col min="5" max="5" width="21.85546875" customWidth="1"/>
    <col min="6" max="6" width="26.5703125" customWidth="1"/>
  </cols>
  <sheetData>
    <row r="3" spans="1:6" s="5" customFormat="1" ht="70.5" customHeight="1" x14ac:dyDescent="0.2">
      <c r="A3" s="61" t="s">
        <v>19</v>
      </c>
      <c r="B3" s="61"/>
      <c r="C3" s="61"/>
      <c r="D3" s="61"/>
      <c r="E3" s="61"/>
      <c r="F3" s="61"/>
    </row>
    <row r="5" spans="1:6" s="2" customFormat="1" ht="15.75" x14ac:dyDescent="0.25">
      <c r="A5" s="11"/>
      <c r="B5" s="7" t="s">
        <v>22</v>
      </c>
      <c r="C5" s="62" t="s">
        <v>43</v>
      </c>
      <c r="D5" s="7">
        <v>0.3</v>
      </c>
      <c r="E5" s="7">
        <v>0.3</v>
      </c>
      <c r="F5" s="7">
        <v>0.4</v>
      </c>
    </row>
    <row r="6" spans="1:6" s="2" customFormat="1" ht="94.5" x14ac:dyDescent="0.25">
      <c r="A6" s="12"/>
      <c r="B6" s="8" t="s">
        <v>23</v>
      </c>
      <c r="C6" s="63"/>
      <c r="D6" s="9" t="s">
        <v>44</v>
      </c>
      <c r="E6" s="9" t="s">
        <v>45</v>
      </c>
      <c r="F6" s="9" t="s">
        <v>46</v>
      </c>
    </row>
    <row r="7" spans="1:6" s="2" customFormat="1" ht="47.25" x14ac:dyDescent="0.25">
      <c r="A7" s="6" t="s">
        <v>14</v>
      </c>
      <c r="B7" s="10" t="s">
        <v>21</v>
      </c>
      <c r="C7" s="64"/>
      <c r="D7" s="3">
        <v>1</v>
      </c>
      <c r="E7" s="3">
        <v>2</v>
      </c>
      <c r="F7" s="3">
        <v>3</v>
      </c>
    </row>
    <row r="8" spans="1:6" ht="47.25" x14ac:dyDescent="0.25">
      <c r="A8" s="13" t="s">
        <v>52</v>
      </c>
      <c r="B8" s="3">
        <v>508</v>
      </c>
      <c r="C8" s="23">
        <f>100*(D8*$D$5+E8*$E$5+F8*$F$5)</f>
        <v>100</v>
      </c>
      <c r="D8" s="23">
        <v>1</v>
      </c>
      <c r="E8" s="23">
        <v>1</v>
      </c>
      <c r="F8" s="23">
        <v>1</v>
      </c>
    </row>
    <row r="9" spans="1:6" ht="31.5" x14ac:dyDescent="0.25">
      <c r="A9" s="16" t="s">
        <v>53</v>
      </c>
      <c r="B9" s="3">
        <v>805</v>
      </c>
      <c r="C9" s="23">
        <f>100*(D9*$D$5+E9*$E$5+F9*$F$5)</f>
        <v>100</v>
      </c>
      <c r="D9" s="26">
        <v>1</v>
      </c>
      <c r="E9" s="26">
        <v>1</v>
      </c>
      <c r="F9" s="26">
        <v>1</v>
      </c>
    </row>
    <row r="10" spans="1:6" ht="47.25" x14ac:dyDescent="0.25">
      <c r="A10" s="19" t="s">
        <v>54</v>
      </c>
      <c r="B10" s="27">
        <v>806</v>
      </c>
      <c r="C10" s="23">
        <f>100*(D10*$D$5+E10*$E$5+F10*$F$5)</f>
        <v>0</v>
      </c>
      <c r="D10" s="26">
        <v>0</v>
      </c>
      <c r="E10" s="26">
        <v>0</v>
      </c>
      <c r="F10" s="26">
        <v>0</v>
      </c>
    </row>
    <row r="11" spans="1:6" ht="47.25" x14ac:dyDescent="0.25">
      <c r="A11" s="13" t="s">
        <v>50</v>
      </c>
      <c r="B11" s="3">
        <v>875</v>
      </c>
      <c r="C11" s="23">
        <f>100*(D11*$D$5+E11*$E$5+F11*$F$5)</f>
        <v>100</v>
      </c>
      <c r="D11" s="23">
        <v>1</v>
      </c>
      <c r="E11" s="23">
        <v>1</v>
      </c>
      <c r="F11" s="23">
        <v>1</v>
      </c>
    </row>
    <row r="12" spans="1:6" ht="15.75" x14ac:dyDescent="0.25">
      <c r="A12" s="53" t="s">
        <v>58</v>
      </c>
      <c r="B12" s="53"/>
      <c r="C12" s="24">
        <f>(C11+C8+C9+C10)/4</f>
        <v>75</v>
      </c>
      <c r="D12" s="28"/>
      <c r="E12" s="28"/>
      <c r="F12" s="28"/>
    </row>
    <row r="13" spans="1:6" ht="15.75" x14ac:dyDescent="0.25">
      <c r="A13" s="54" t="s">
        <v>57</v>
      </c>
      <c r="B13" s="54"/>
      <c r="C13" s="24">
        <v>100</v>
      </c>
      <c r="D13" s="28"/>
      <c r="E13" s="28"/>
      <c r="F13" s="28"/>
    </row>
  </sheetData>
  <mergeCells count="4">
    <mergeCell ref="A3:F3"/>
    <mergeCell ref="C5:C7"/>
    <mergeCell ref="A12:B12"/>
    <mergeCell ref="A13:B13"/>
  </mergeCells>
  <pageMargins left="0.7" right="0.7" top="0.75" bottom="0.75" header="0.3" footer="0.3"/>
  <pageSetup paperSize="9" scale="9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3"/>
  <sheetViews>
    <sheetView workbookViewId="0">
      <selection activeCell="E8" sqref="E8"/>
    </sheetView>
  </sheetViews>
  <sheetFormatPr defaultRowHeight="15" x14ac:dyDescent="0.25"/>
  <cols>
    <col min="1" max="1" width="44.42578125" customWidth="1"/>
    <col min="2" max="2" width="17.7109375" customWidth="1"/>
    <col min="3" max="3" width="11.42578125" customWidth="1"/>
    <col min="4" max="4" width="23.28515625" customWidth="1"/>
    <col min="5" max="5" width="24.85546875" customWidth="1"/>
  </cols>
  <sheetData>
    <row r="3" spans="1:5" ht="62.25" customHeight="1" x14ac:dyDescent="0.25">
      <c r="A3" s="61" t="s">
        <v>20</v>
      </c>
      <c r="B3" s="61"/>
      <c r="C3" s="61"/>
      <c r="D3" s="61"/>
      <c r="E3" s="61"/>
    </row>
    <row r="5" spans="1:5" s="2" customFormat="1" ht="15.75" x14ac:dyDescent="0.25">
      <c r="A5" s="11"/>
      <c r="B5" s="7" t="s">
        <v>22</v>
      </c>
      <c r="C5" s="62" t="s">
        <v>47</v>
      </c>
      <c r="D5" s="7">
        <v>0.5</v>
      </c>
      <c r="E5" s="7">
        <v>0.5</v>
      </c>
    </row>
    <row r="6" spans="1:5" s="2" customFormat="1" ht="47.25" x14ac:dyDescent="0.25">
      <c r="A6" s="12"/>
      <c r="B6" s="8" t="s">
        <v>23</v>
      </c>
      <c r="C6" s="63"/>
      <c r="D6" s="9" t="s">
        <v>48</v>
      </c>
      <c r="E6" s="9" t="s">
        <v>49</v>
      </c>
    </row>
    <row r="7" spans="1:5" s="2" customFormat="1" ht="47.25" x14ac:dyDescent="0.25">
      <c r="A7" s="6" t="s">
        <v>14</v>
      </c>
      <c r="B7" s="10" t="s">
        <v>21</v>
      </c>
      <c r="C7" s="64"/>
      <c r="D7" s="3">
        <v>1</v>
      </c>
      <c r="E7" s="3">
        <v>2</v>
      </c>
    </row>
    <row r="8" spans="1:5" ht="47.25" x14ac:dyDescent="0.25">
      <c r="A8" s="13" t="s">
        <v>52</v>
      </c>
      <c r="B8" s="3">
        <v>508</v>
      </c>
      <c r="C8" s="23">
        <f>100*(D8*$D$5+E8*$E$5)</f>
        <v>100</v>
      </c>
      <c r="D8" s="23">
        <v>1</v>
      </c>
      <c r="E8" s="23">
        <v>1</v>
      </c>
    </row>
    <row r="9" spans="1:5" ht="31.5" x14ac:dyDescent="0.25">
      <c r="A9" s="16" t="s">
        <v>53</v>
      </c>
      <c r="B9" s="3">
        <v>805</v>
      </c>
      <c r="C9" s="23">
        <f>100*(D9*$D$5+E9*$E$5)</f>
        <v>100</v>
      </c>
      <c r="D9" s="26">
        <v>1</v>
      </c>
      <c r="E9" s="26">
        <v>1</v>
      </c>
    </row>
    <row r="10" spans="1:5" ht="47.25" x14ac:dyDescent="0.25">
      <c r="A10" s="16" t="s">
        <v>54</v>
      </c>
      <c r="B10" s="3">
        <v>806</v>
      </c>
      <c r="C10" s="23">
        <f>100*(D10*$D$5+E10*$E$5)</f>
        <v>100</v>
      </c>
      <c r="D10" s="23">
        <v>1</v>
      </c>
      <c r="E10" s="23">
        <v>1</v>
      </c>
    </row>
    <row r="11" spans="1:5" ht="47.25" x14ac:dyDescent="0.25">
      <c r="A11" s="13" t="s">
        <v>50</v>
      </c>
      <c r="B11" s="3">
        <v>875</v>
      </c>
      <c r="C11" s="23">
        <f>100*(D11*$D$5+E11*$E$5)</f>
        <v>100</v>
      </c>
      <c r="D11" s="23">
        <v>1</v>
      </c>
      <c r="E11" s="23">
        <v>1</v>
      </c>
    </row>
    <row r="12" spans="1:5" ht="15.75" x14ac:dyDescent="0.25">
      <c r="A12" s="53" t="s">
        <v>58</v>
      </c>
      <c r="B12" s="53"/>
      <c r="C12" s="24">
        <f>(C11+C8+C9+C10)/4</f>
        <v>100</v>
      </c>
      <c r="D12" s="28"/>
      <c r="E12" s="28"/>
    </row>
    <row r="13" spans="1:5" ht="15.75" x14ac:dyDescent="0.25">
      <c r="A13" s="54" t="s">
        <v>57</v>
      </c>
      <c r="B13" s="54"/>
      <c r="C13" s="24">
        <v>100</v>
      </c>
      <c r="D13" s="28"/>
      <c r="E13" s="28"/>
    </row>
  </sheetData>
  <mergeCells count="4">
    <mergeCell ref="A3:E3"/>
    <mergeCell ref="C5:C7"/>
    <mergeCell ref="A12:B12"/>
    <mergeCell ref="A13:B13"/>
  </mergeCells>
  <pageMargins left="0.7" right="0.7" top="0.75" bottom="0.75" header="0.3" footer="0.3"/>
  <pageSetup paperSize="9" scale="71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D10" sqref="D10"/>
    </sheetView>
  </sheetViews>
  <sheetFormatPr defaultRowHeight="15" x14ac:dyDescent="0.25"/>
  <cols>
    <col min="1" max="1" width="86.85546875" bestFit="1" customWidth="1"/>
    <col min="2" max="2" width="8.85546875" bestFit="1" customWidth="1"/>
    <col min="3" max="4" width="8.140625" bestFit="1" customWidth="1"/>
    <col min="5" max="5" width="10" customWidth="1"/>
  </cols>
  <sheetData>
    <row r="1" spans="1:7" s="37" customFormat="1" ht="15.75" x14ac:dyDescent="0.25">
      <c r="A1" s="36"/>
      <c r="D1" s="65"/>
      <c r="E1" s="65"/>
    </row>
    <row r="2" spans="1:7" s="37" customFormat="1" ht="18.75" x14ac:dyDescent="0.25">
      <c r="A2" s="66" t="s">
        <v>66</v>
      </c>
      <c r="B2" s="66"/>
      <c r="C2" s="66"/>
      <c r="D2" s="66"/>
      <c r="E2" s="66"/>
      <c r="F2" s="38"/>
      <c r="G2" s="38"/>
    </row>
    <row r="3" spans="1:7" s="37" customFormat="1" ht="18.75" x14ac:dyDescent="0.25">
      <c r="A3" s="66"/>
      <c r="B3" s="66"/>
      <c r="C3" s="66"/>
      <c r="D3" s="66"/>
      <c r="E3" s="66"/>
      <c r="F3" s="38"/>
      <c r="G3" s="38"/>
    </row>
    <row r="4" spans="1:7" s="37" customFormat="1" ht="18.75" x14ac:dyDescent="0.25">
      <c r="A4" s="66"/>
      <c r="B4" s="66"/>
      <c r="C4" s="66"/>
      <c r="D4" s="66"/>
      <c r="E4" s="66"/>
      <c r="F4" s="38"/>
      <c r="G4" s="38"/>
    </row>
    <row r="5" spans="1:7" s="37" customFormat="1" ht="15.75" thickBot="1" x14ac:dyDescent="0.3">
      <c r="A5" s="36"/>
      <c r="D5" s="39"/>
    </row>
    <row r="6" spans="1:7" s="37" customFormat="1" ht="63.75" x14ac:dyDescent="0.25">
      <c r="A6" s="40" t="s">
        <v>61</v>
      </c>
      <c r="B6" s="41" t="s">
        <v>62</v>
      </c>
      <c r="C6" s="41" t="s">
        <v>67</v>
      </c>
      <c r="D6" s="41" t="s">
        <v>64</v>
      </c>
      <c r="E6" s="42" t="s">
        <v>63</v>
      </c>
    </row>
    <row r="7" spans="1:7" s="37" customFormat="1" ht="31.5" x14ac:dyDescent="0.25">
      <c r="A7" s="43" t="str">
        <f>Отчет!A7</f>
        <v>Финансовое управление Администрации Сандовского муниципального округа Тверской области</v>
      </c>
      <c r="B7" s="46">
        <f>Отчет!C7</f>
        <v>94.265000000000001</v>
      </c>
      <c r="C7" s="44">
        <v>1</v>
      </c>
      <c r="D7" s="44">
        <v>1</v>
      </c>
      <c r="E7" s="45">
        <f>D7-C7</f>
        <v>0</v>
      </c>
    </row>
    <row r="8" spans="1:7" s="37" customFormat="1" ht="31.5" x14ac:dyDescent="0.25">
      <c r="A8" s="43" t="str">
        <f>Отчет!A8</f>
        <v>Отдел образования Администрации Сандовского муниципального округа Тверской области</v>
      </c>
      <c r="B8" s="46">
        <f>Отчет!C8</f>
        <v>78.5</v>
      </c>
      <c r="C8" s="44">
        <v>2</v>
      </c>
      <c r="D8" s="44">
        <v>2</v>
      </c>
      <c r="E8" s="45">
        <f>D8-C8</f>
        <v>0</v>
      </c>
    </row>
    <row r="9" spans="1:7" s="37" customFormat="1" ht="15.75" x14ac:dyDescent="0.25">
      <c r="A9" s="43" t="str">
        <f>Отчет!A9</f>
        <v>Администрация Сандовского муниципального округа Тверской области</v>
      </c>
      <c r="B9" s="46">
        <f>Отчет!C9</f>
        <v>74.5</v>
      </c>
      <c r="C9" s="44">
        <v>3</v>
      </c>
      <c r="D9" s="44">
        <v>3</v>
      </c>
      <c r="E9" s="45">
        <f>D9-C9</f>
        <v>0</v>
      </c>
    </row>
    <row r="10" spans="1:7" s="37" customFormat="1" ht="31.5" x14ac:dyDescent="0.25">
      <c r="A10" s="43" t="str">
        <f>Отчет!A10</f>
        <v>Муниципальное казённое учреждение "Единая дежурно-диспетчерская служба Сандовского муниципального округа"</v>
      </c>
      <c r="B10" s="46">
        <f>Отчет!C10</f>
        <v>62.45</v>
      </c>
      <c r="C10" s="44">
        <v>4</v>
      </c>
      <c r="D10" s="44">
        <v>4</v>
      </c>
      <c r="E10" s="45">
        <f>D10-C10</f>
        <v>0</v>
      </c>
    </row>
  </sheetData>
  <mergeCells count="2">
    <mergeCell ref="D1:E1"/>
    <mergeCell ref="A2:E4"/>
  </mergeCells>
  <conditionalFormatting sqref="E6">
    <cfRule type="iconSet" priority="1">
      <iconSet iconSet="3Arrows">
        <cfvo type="percent" val="0"/>
        <cfvo type="num" val="0"/>
        <cfvo type="num" val="0.1" gte="0"/>
      </iconSet>
    </cfRule>
  </conditionalFormatting>
  <conditionalFormatting sqref="E7:E10">
    <cfRule type="iconSet" priority="4">
      <iconSet iconSet="3Arrows">
        <cfvo type="percent" val="0"/>
        <cfvo type="num" val="0"/>
        <cfvo type="num" val="0.1" gte="0"/>
      </iconSet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Отчет</vt:lpstr>
      <vt:lpstr>Расходы</vt:lpstr>
      <vt:lpstr>Доходы</vt:lpstr>
      <vt:lpstr>Учет и отчетность</vt:lpstr>
      <vt:lpstr>Аудит</vt:lpstr>
      <vt:lpstr>Активы</vt:lpstr>
      <vt:lpstr>Ретинг ГА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2022-06-30T09:40:46Z</cp:lastPrinted>
  <dcterms:created xsi:type="dcterms:W3CDTF">2022-05-23T14:03:12Z</dcterms:created>
  <dcterms:modified xsi:type="dcterms:W3CDTF">2024-05-30T07:38:05Z</dcterms:modified>
</cp:coreProperties>
</file>