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activeTab="1"/>
  </bookViews>
  <sheets>
    <sheet name="Отчет" sheetId="1" r:id="rId1"/>
    <sheet name="Расходы" sheetId="2" r:id="rId2"/>
    <sheet name="Доходы" sheetId="3" r:id="rId3"/>
    <sheet name="Учет и отчетность" sheetId="4" r:id="rId4"/>
    <sheet name="Аудит" sheetId="5" r:id="rId5"/>
    <sheet name="Активы" sheetId="6" r:id="rId6"/>
  </sheets>
  <definedNames>
    <definedName name="_xlnm._FilterDatabase" localSheetId="2" hidden="1">'Доходы'!$A$5:$E$10</definedName>
    <definedName name="_xlnm._FilterDatabase" localSheetId="0" hidden="1">'Отчет'!$A$6:$N$10</definedName>
  </definedNames>
  <calcPr fullCalcOnLoad="1"/>
</workbook>
</file>

<file path=xl/sharedStrings.xml><?xml version="1.0" encoding="utf-8"?>
<sst xmlns="http://schemas.openxmlformats.org/spreadsheetml/2006/main" count="125" uniqueCount="61">
  <si>
    <t>Наименование</t>
  </si>
  <si>
    <t>Глава по БК</t>
  </si>
  <si>
    <t>Общая оценка (в баллах)</t>
  </si>
  <si>
    <t>% отклонения общей (итоговой) оценки от целевых значений</t>
  </si>
  <si>
    <t>Управление расходами бюджета</t>
  </si>
  <si>
    <t>Управление доходами бюджета</t>
  </si>
  <si>
    <t>Учет и отчетность</t>
  </si>
  <si>
    <t>Внутренний аудит</t>
  </si>
  <si>
    <t>Управление активами</t>
  </si>
  <si>
    <t>% отклонения оценки по расходам от целевых значений показателей</t>
  </si>
  <si>
    <t>% отклонения оценки по доходам от целевых значений показателей</t>
  </si>
  <si>
    <t>% отклонения оценки по учету и отчетности от целевых значений показателей</t>
  </si>
  <si>
    <t>% отклонения оценки по внутреннему аудиту от целевых значений показателей</t>
  </si>
  <si>
    <t>% отклонения оценки по управлению активами от целевых значений показателей</t>
  </si>
  <si>
    <t>Главный администратор средств бюджета</t>
  </si>
  <si>
    <t>Оценки по группам показателей финансового менеджмента</t>
  </si>
  <si>
    <t>Показатели качества управления расходами бюджета</t>
  </si>
  <si>
    <t>Показатели качества управления доходами бюджета</t>
  </si>
  <si>
    <t>Показатели качества ведения учета и составления бюджетной отчетности</t>
  </si>
  <si>
    <t>Показатели качества организации и осуществления внутреннего финансового аудита</t>
  </si>
  <si>
    <t>Показатели качества управления активами</t>
  </si>
  <si>
    <t>Номер показателя/
Глава по БК</t>
  </si>
  <si>
    <t>Вес</t>
  </si>
  <si>
    <t>Наименование 
показателя</t>
  </si>
  <si>
    <t xml:space="preserve">Количество изменений в бюджетную роспись </t>
  </si>
  <si>
    <t xml:space="preserve">Равномерность осуществления кассовых расходов бюджета </t>
  </si>
  <si>
    <t>Качество кассового планирования расходов</t>
  </si>
  <si>
    <t>Эффективность управления кредиторской задолженностью по расчётам с поставщиками и подрядчиками</t>
  </si>
  <si>
    <t>Эффективность управления дебиторской задолженностью с поставщиками и подрядчиками</t>
  </si>
  <si>
    <t xml:space="preserve">Наличие в отчетном финансовом году оплаченных за счет средств бюджета, за счет средств муниципальных учреждений исковых требований, предъявленных в соответствии с судебными актами, решениями территориального налогового органа </t>
  </si>
  <si>
    <t>Доля МУ, подведомственных главному администратору, опубликовавших на официальном сайте bus.gov.ru информацию о плане финансово-хозяйственной деятельности на текущий финансовый год и на плановый период</t>
  </si>
  <si>
    <t>Опубликование на официальном сайте администрации Сандовского муниципального округа в информационно-телекоммуникационной сети «Интернет» решения о бюджете , муниципальных программ, вносимых в них изменений и отчетов об их реализации в отчетном финансовом году</t>
  </si>
  <si>
    <t>Доля МУ подведомственных главному администратору, опубликовавших на официальном сайте bus.gov.ru муниципальное задание на текущий финансовый год и на плановый период</t>
  </si>
  <si>
    <t>Доля МУ, подведомственных главному администратору, опубликовавших на сайте bus.gov.ru отчеты о результатах деятельности и об использовании закрепленного за ними муниципального имущества за отчетный период</t>
  </si>
  <si>
    <t>Несоблюдение правил в сфере закупок</t>
  </si>
  <si>
    <t>Уровень исполнения средств, предусмотренных на реализацию региональных проектов, направленных на обеспечение достижения целей, показателей и результатов федеральных проектов в соответствии с Указом Президента Российской Федерации от 07.05.2018 № 204 «О национальных целях и стратегических задачах развития Российской Федерации на период до 2024 года» (региональные проекты)</t>
  </si>
  <si>
    <t>Итоговая оценка по расходам</t>
  </si>
  <si>
    <t>Итоговая оценка по доходам</t>
  </si>
  <si>
    <t>Отношение общего объема доходов муниципальных учреждений от приносящей доход деятельности за отчетный финансовый год к общему объему доходов муниципальных учреждений от приносящей доход деятельности за финансовый год, предшествующий отчетному</t>
  </si>
  <si>
    <t>Обеспечение снижения задолженности физических лиц по уплате имущественного налога</t>
  </si>
  <si>
    <t>Итоговая оценка по учету и отчетности</t>
  </si>
  <si>
    <t>Соблюдение сроков предоставления в Финансовое управление годовой бюджетной (бухгалтерской) отчетности, установленных Финансовым управлением</t>
  </si>
  <si>
    <t>Соблюдение сроков предоставления в Финансовое управление годовой бюджетной (бухгалтерской) отчетности бюджетных МУ, установленных Финансовым управлением</t>
  </si>
  <si>
    <t>Итоговая оценка 
по ВФА</t>
  </si>
  <si>
    <t>Организация внутреннего финансового аудита</t>
  </si>
  <si>
    <t>Планирование внутреннего финансового аудита</t>
  </si>
  <si>
    <t>Проведение внутреннего финансового аудита и составления отчетности о результатах внутреннего финансового аудита</t>
  </si>
  <si>
    <t>Итоговая оценка по активам</t>
  </si>
  <si>
    <t>Недостачи и хищения</t>
  </si>
  <si>
    <t>Проведение инвентаризации активов и обязательств</t>
  </si>
  <si>
    <t>Отдел образования Администрации Сандовского муниципального округа Тверской области</t>
  </si>
  <si>
    <t>н</t>
  </si>
  <si>
    <t>Финансовое управление Администрации Сандовского муниципального округа Тверской области</t>
  </si>
  <si>
    <t>Администрация Сандовского муниципального округа Тверской области</t>
  </si>
  <si>
    <t>Муниципальное казённое учреждение "Единая дежурно-диспетчерская служба Сандовского муниципального округа"</t>
  </si>
  <si>
    <t>ФУ</t>
  </si>
  <si>
    <t>Еддс</t>
  </si>
  <si>
    <t>Целевые значения показателей качества финансового менеджмента</t>
  </si>
  <si>
    <t>Средние значения:</t>
  </si>
  <si>
    <t>х</t>
  </si>
  <si>
    <t>ОТЧЕТ
О РЕЗУЛЬТАТАХ ГОДОВОГО МОНИТОРИНГА КАЧЕСТВА ФИНАНСОВОГО МЕНЕДЖМЕНТА
за 2021 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</si>
</sst>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  <numFmt numFmtId="166" formatCode="_-* #,##0.00&quot;р.&quot;_-;\-* #,##0.00&quot;р.&quot;_-;_-* &quot;-&quot;??&quot;р.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Cambria"/>
      <family val="1"/>
    </font>
    <font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53" applyFont="1">
      <alignment/>
      <protection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3" fillId="0" borderId="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/>
    </xf>
    <xf numFmtId="0" fontId="43" fillId="0" borderId="10" xfId="0" applyFont="1" applyFill="1" applyBorder="1" applyAlignment="1">
      <alignment horizontal="left" wrapText="1"/>
    </xf>
    <xf numFmtId="16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5" fontId="42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2" fontId="43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165" fontId="42" fillId="0" borderId="10" xfId="0" applyNumberFormat="1" applyFont="1" applyBorder="1" applyAlignment="1">
      <alignment horizontal="center" vertical="center"/>
    </xf>
    <xf numFmtId="164" fontId="7" fillId="0" borderId="10" xfId="44" applyNumberFormat="1" applyFont="1" applyFill="1" applyBorder="1" applyAlignment="1" applyProtection="1">
      <alignment horizontal="left" vertical="center"/>
      <protection locked="0"/>
    </xf>
    <xf numFmtId="165" fontId="7" fillId="0" borderId="10" xfId="44" applyNumberFormat="1" applyFont="1" applyFill="1" applyBorder="1" applyAlignment="1" applyProtection="1">
      <alignment horizontal="left" vertical="center" wrapText="1"/>
      <protection locked="0"/>
    </xf>
    <xf numFmtId="0" fontId="42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"/>
  <sheetViews>
    <sheetView zoomScalePageLayoutView="0" workbookViewId="0" topLeftCell="A4">
      <selection activeCell="G5" sqref="G5"/>
    </sheetView>
  </sheetViews>
  <sheetFormatPr defaultColWidth="9.140625" defaultRowHeight="15"/>
  <cols>
    <col min="1" max="1" width="32.8515625" style="0" customWidth="1"/>
    <col min="2" max="2" width="11.57421875" style="0" customWidth="1"/>
    <col min="3" max="3" width="13.421875" style="0" customWidth="1"/>
    <col min="4" max="4" width="12.28125" style="0" customWidth="1"/>
    <col min="5" max="5" width="12.8515625" style="0" customWidth="1"/>
    <col min="6" max="6" width="12.7109375" style="0" customWidth="1"/>
    <col min="7" max="8" width="13.140625" style="0" customWidth="1"/>
    <col min="9" max="9" width="12.57421875" style="0" customWidth="1"/>
    <col min="10" max="10" width="12.421875" style="0" customWidth="1"/>
    <col min="11" max="11" width="13.140625" style="0" customWidth="1"/>
    <col min="12" max="12" width="13.28125" style="0" customWidth="1"/>
    <col min="13" max="13" width="12.57421875" style="0" customWidth="1"/>
    <col min="14" max="14" width="13.00390625" style="0" customWidth="1"/>
  </cols>
  <sheetData>
    <row r="2" spans="1:14" ht="45.75" customHeight="1">
      <c r="A2" s="33" t="s">
        <v>60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4" spans="1:14" s="1" customFormat="1" ht="15">
      <c r="A4" s="30" t="s">
        <v>14</v>
      </c>
      <c r="B4" s="30"/>
      <c r="C4" s="32" t="s">
        <v>2</v>
      </c>
      <c r="D4" s="32" t="s">
        <v>3</v>
      </c>
      <c r="E4" s="31" t="s">
        <v>15</v>
      </c>
      <c r="F4" s="31"/>
      <c r="G4" s="31"/>
      <c r="H4" s="31"/>
      <c r="I4" s="31"/>
      <c r="J4" s="31"/>
      <c r="K4" s="31"/>
      <c r="L4" s="31"/>
      <c r="M4" s="31"/>
      <c r="N4" s="31"/>
    </row>
    <row r="5" spans="1:14" s="1" customFormat="1" ht="141.75">
      <c r="A5" s="3" t="s">
        <v>0</v>
      </c>
      <c r="B5" s="4" t="s">
        <v>1</v>
      </c>
      <c r="C5" s="32"/>
      <c r="D5" s="30"/>
      <c r="E5" s="4" t="s">
        <v>4</v>
      </c>
      <c r="F5" s="4" t="s">
        <v>9</v>
      </c>
      <c r="G5" s="4" t="s">
        <v>5</v>
      </c>
      <c r="H5" s="4" t="s">
        <v>10</v>
      </c>
      <c r="I5" s="4" t="s">
        <v>6</v>
      </c>
      <c r="J5" s="4" t="s">
        <v>11</v>
      </c>
      <c r="K5" s="4" t="s">
        <v>7</v>
      </c>
      <c r="L5" s="4" t="s">
        <v>12</v>
      </c>
      <c r="M5" s="4" t="s">
        <v>8</v>
      </c>
      <c r="N5" s="4" t="s">
        <v>13</v>
      </c>
    </row>
    <row r="6" spans="1:14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4" s="1" customFormat="1" ht="60">
      <c r="A7" s="15" t="s">
        <v>52</v>
      </c>
      <c r="B7" s="21">
        <v>508</v>
      </c>
      <c r="C7" s="22">
        <f>0.5*E7+0.2*G7+0.1*I7+0.1*K7+0.1*M7</f>
        <v>91.9125</v>
      </c>
      <c r="D7" s="22">
        <f>C7-100</f>
        <v>-8.087500000000006</v>
      </c>
      <c r="E7" s="22">
        <f>Расходы!C11</f>
        <v>83.82499999999999</v>
      </c>
      <c r="F7" s="22">
        <f>E7-100</f>
        <v>-16.17500000000001</v>
      </c>
      <c r="G7" s="22">
        <f>Доходы!C8</f>
        <v>100</v>
      </c>
      <c r="H7" s="22">
        <f>G7-100</f>
        <v>0</v>
      </c>
      <c r="I7" s="22">
        <f>'Учет и отчетность'!C8</f>
        <v>100</v>
      </c>
      <c r="J7" s="22">
        <f>I7-100</f>
        <v>0</v>
      </c>
      <c r="K7" s="22">
        <f>Аудит!C8</f>
        <v>100</v>
      </c>
      <c r="L7" s="22">
        <f>K7-100</f>
        <v>0</v>
      </c>
      <c r="M7" s="22">
        <f>Активы!C8</f>
        <v>100</v>
      </c>
      <c r="N7" s="22">
        <f>M7-100</f>
        <v>0</v>
      </c>
    </row>
    <row r="8" spans="1:14" s="1" customFormat="1" ht="60">
      <c r="A8" s="15" t="s">
        <v>50</v>
      </c>
      <c r="B8" s="21">
        <v>875</v>
      </c>
      <c r="C8" s="22">
        <f>0.5*E8+0.2*G8+0.1*I8+0.1*K8+0.1*M8</f>
        <v>91.47999999999999</v>
      </c>
      <c r="D8" s="22">
        <f>C8-100</f>
        <v>-8.52000000000001</v>
      </c>
      <c r="E8" s="22">
        <f>Расходы!C14</f>
        <v>82.96</v>
      </c>
      <c r="F8" s="22">
        <f>E8-100</f>
        <v>-17.040000000000006</v>
      </c>
      <c r="G8" s="22">
        <f>Доходы!C11</f>
        <v>100</v>
      </c>
      <c r="H8" s="22">
        <f>G8-100</f>
        <v>0</v>
      </c>
      <c r="I8" s="22">
        <f>'Учет и отчетность'!C11</f>
        <v>100</v>
      </c>
      <c r="J8" s="22">
        <f>I8-100</f>
        <v>0</v>
      </c>
      <c r="K8" s="22">
        <f>Аудит!C11</f>
        <v>100</v>
      </c>
      <c r="L8" s="22">
        <f>K8-100</f>
        <v>0</v>
      </c>
      <c r="M8" s="22">
        <f>Активы!C11</f>
        <v>100</v>
      </c>
      <c r="N8" s="22">
        <f>M8-100</f>
        <v>0</v>
      </c>
    </row>
    <row r="9" spans="1:14" s="1" customFormat="1" ht="78.75">
      <c r="A9" s="13" t="s">
        <v>54</v>
      </c>
      <c r="B9" s="21">
        <v>806</v>
      </c>
      <c r="C9" s="22">
        <f>0.5*E9+0.2*G9+0.1*I9+0.1*K9+0.1*M9</f>
        <v>88.245</v>
      </c>
      <c r="D9" s="22">
        <f>C9-100</f>
        <v>-11.754999999999995</v>
      </c>
      <c r="E9" s="22">
        <f>Расходы!C13</f>
        <v>76.49000000000001</v>
      </c>
      <c r="F9" s="22">
        <f>E9-100</f>
        <v>-23.50999999999999</v>
      </c>
      <c r="G9" s="22">
        <f>Доходы!C10</f>
        <v>100</v>
      </c>
      <c r="H9" s="22">
        <f>G9-100</f>
        <v>0</v>
      </c>
      <c r="I9" s="22">
        <f>'Учет и отчетность'!C10</f>
        <v>100</v>
      </c>
      <c r="J9" s="22">
        <f>I9-100</f>
        <v>0</v>
      </c>
      <c r="K9" s="22">
        <f>Аудит!C10</f>
        <v>100</v>
      </c>
      <c r="L9" s="22">
        <f>K9-100</f>
        <v>0</v>
      </c>
      <c r="M9" s="22">
        <f>Активы!C10</f>
        <v>100</v>
      </c>
      <c r="N9" s="22">
        <f>M9-100</f>
        <v>0</v>
      </c>
    </row>
    <row r="10" spans="1:14" s="1" customFormat="1" ht="47.25">
      <c r="A10" s="13" t="s">
        <v>53</v>
      </c>
      <c r="B10" s="21">
        <v>805</v>
      </c>
      <c r="C10" s="22">
        <f>0.5*E10+0.2*G10+0.1*I10+0.1*K10+0.1*M10</f>
        <v>74</v>
      </c>
      <c r="D10" s="22">
        <f>C10-100</f>
        <v>-26</v>
      </c>
      <c r="E10" s="22">
        <f>Расходы!C12</f>
        <v>77.99999999999999</v>
      </c>
      <c r="F10" s="22">
        <f>E10-100</f>
        <v>-22.000000000000014</v>
      </c>
      <c r="G10" s="22">
        <f>Доходы!C9</f>
        <v>50</v>
      </c>
      <c r="H10" s="22">
        <f>G10-100</f>
        <v>-50</v>
      </c>
      <c r="I10" s="22">
        <f>'Учет и отчетность'!C9</f>
        <v>50</v>
      </c>
      <c r="J10" s="22">
        <f>I10-100</f>
        <v>-50</v>
      </c>
      <c r="K10" s="22">
        <f>Аудит!C9</f>
        <v>100</v>
      </c>
      <c r="L10" s="22">
        <f>K10-100</f>
        <v>0</v>
      </c>
      <c r="M10" s="22">
        <f>Активы!C9</f>
        <v>100</v>
      </c>
      <c r="N10" s="22">
        <f>M10-100</f>
        <v>0</v>
      </c>
    </row>
    <row r="11" spans="1:14" s="1" customFormat="1" ht="15.75">
      <c r="A11" s="36" t="s">
        <v>58</v>
      </c>
      <c r="B11" s="36"/>
      <c r="C11" s="20">
        <f>(C7+C8+C9+C10)/4</f>
        <v>86.409375</v>
      </c>
      <c r="D11" s="38" t="s">
        <v>59</v>
      </c>
      <c r="E11" s="22">
        <f>Расходы!C15</f>
        <v>80.31875</v>
      </c>
      <c r="F11" s="35" t="s">
        <v>59</v>
      </c>
      <c r="G11" s="22">
        <f>Доходы!C12</f>
        <v>87.5</v>
      </c>
      <c r="H11" s="35" t="s">
        <v>59</v>
      </c>
      <c r="I11" s="22">
        <f>'Учет и отчетность'!C12</f>
        <v>87.5</v>
      </c>
      <c r="J11" s="35" t="s">
        <v>59</v>
      </c>
      <c r="K11" s="22">
        <f>Аудит!C12</f>
        <v>100</v>
      </c>
      <c r="L11" s="35" t="s">
        <v>59</v>
      </c>
      <c r="M11" s="22">
        <f>Активы!C12</f>
        <v>100</v>
      </c>
      <c r="N11" s="35" t="s">
        <v>59</v>
      </c>
    </row>
    <row r="12" spans="1:14" s="1" customFormat="1" ht="47.25" customHeight="1">
      <c r="A12" s="37" t="s">
        <v>57</v>
      </c>
      <c r="B12" s="37"/>
      <c r="C12" s="21">
        <v>100</v>
      </c>
      <c r="D12" s="38"/>
      <c r="E12" s="22">
        <f>Расходы!C16</f>
        <v>100</v>
      </c>
      <c r="F12" s="35"/>
      <c r="G12" s="22">
        <f>Доходы!C13</f>
        <v>100</v>
      </c>
      <c r="H12" s="35"/>
      <c r="I12" s="22">
        <f>'Учет и отчетность'!C13</f>
        <v>100</v>
      </c>
      <c r="J12" s="35"/>
      <c r="K12" s="22">
        <f>Аудит!C13</f>
        <v>100</v>
      </c>
      <c r="L12" s="35"/>
      <c r="M12" s="22">
        <f>Активы!C13</f>
        <v>100</v>
      </c>
      <c r="N12" s="35"/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ht="15">
      <c r="A20" s="1"/>
    </row>
    <row r="21" ht="15">
      <c r="A21" s="1"/>
    </row>
  </sheetData>
  <sheetProtection sheet="1" objects="1" scenarios="1" selectLockedCells="1" selectUnlockedCells="1"/>
  <autoFilter ref="A6:N10">
    <sortState ref="A7:N21">
      <sortCondition descending="1" sortBy="value" ref="C7:C21"/>
    </sortState>
  </autoFilter>
  <mergeCells count="13">
    <mergeCell ref="J11:J12"/>
    <mergeCell ref="L11:L12"/>
    <mergeCell ref="N11:N12"/>
    <mergeCell ref="A11:B11"/>
    <mergeCell ref="A12:B12"/>
    <mergeCell ref="D11:D12"/>
    <mergeCell ref="F11:F12"/>
    <mergeCell ref="H11:H12"/>
    <mergeCell ref="A4:B4"/>
    <mergeCell ref="E4:N4"/>
    <mergeCell ref="D4:D5"/>
    <mergeCell ref="C4:C5"/>
    <mergeCell ref="A2:N2"/>
  </mergeCells>
  <printOptions/>
  <pageMargins left="0.7" right="0.7" top="0.75" bottom="0.75" header="0.3" footer="0.3"/>
  <pageSetup fitToHeight="0" fitToWidth="1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6"/>
  <sheetViews>
    <sheetView tabSelected="1" zoomScale="69" zoomScaleNormal="69" zoomScalePageLayoutView="0" workbookViewId="0" topLeftCell="A1">
      <selection activeCell="D9" sqref="D9"/>
    </sheetView>
  </sheetViews>
  <sheetFormatPr defaultColWidth="9.140625" defaultRowHeight="15"/>
  <cols>
    <col min="1" max="1" width="43.421875" style="0" customWidth="1"/>
    <col min="2" max="2" width="15.7109375" style="0" customWidth="1"/>
    <col min="3" max="3" width="12.140625" style="0" customWidth="1"/>
    <col min="4" max="4" width="13.421875" style="0" customWidth="1"/>
    <col min="5" max="5" width="15.57421875" style="0" customWidth="1"/>
    <col min="6" max="6" width="12.28125" style="0" customWidth="1"/>
    <col min="7" max="7" width="21.57421875" style="0" customWidth="1"/>
    <col min="8" max="8" width="17.140625" style="0" customWidth="1"/>
    <col min="9" max="9" width="17.8515625" style="0" customWidth="1"/>
    <col min="10" max="10" width="19.7109375" style="0" customWidth="1"/>
    <col min="11" max="11" width="20.57421875" style="0" customWidth="1"/>
    <col min="12" max="12" width="21.7109375" style="0" customWidth="1"/>
    <col min="13" max="13" width="21.421875" style="0" customWidth="1"/>
    <col min="14" max="14" width="19.57421875" style="0" customWidth="1"/>
    <col min="15" max="15" width="17.140625" style="0" customWidth="1"/>
  </cols>
  <sheetData>
    <row r="3" spans="1:4" ht="22.5">
      <c r="A3" s="39" t="s">
        <v>16</v>
      </c>
      <c r="B3" s="39"/>
      <c r="C3" s="39"/>
      <c r="D3" s="39"/>
    </row>
    <row r="4" spans="1:5" s="2" customFormat="1" ht="15.75" hidden="1">
      <c r="A4" s="17"/>
      <c r="B4" s="17" t="s">
        <v>56</v>
      </c>
      <c r="C4" s="17"/>
      <c r="D4" s="17">
        <v>0.031</v>
      </c>
      <c r="E4" s="2">
        <v>0.001</v>
      </c>
    </row>
    <row r="5" spans="1:4" s="2" customFormat="1" ht="15.75" hidden="1">
      <c r="A5" s="17"/>
      <c r="B5" s="17" t="s">
        <v>55</v>
      </c>
      <c r="C5" s="17"/>
      <c r="D5" s="17">
        <v>0.045</v>
      </c>
    </row>
    <row r="6" spans="1:15" s="2" customFormat="1" ht="15.75" hidden="1">
      <c r="A6" s="17">
        <f>SUM(D6:O6)</f>
        <v>1</v>
      </c>
      <c r="B6" s="17" t="s">
        <v>56</v>
      </c>
      <c r="C6" s="17"/>
      <c r="D6" s="17">
        <f>D8+$D$4</f>
        <v>0.151</v>
      </c>
      <c r="E6" s="17">
        <f>E8+$D$4+E4</f>
        <v>0.152</v>
      </c>
      <c r="F6" s="17">
        <f aca="true" t="shared" si="0" ref="F6:O6">F8+$D$4</f>
        <v>0.081</v>
      </c>
      <c r="G6" s="17"/>
      <c r="H6" s="17">
        <f t="shared" si="0"/>
        <v>0.081</v>
      </c>
      <c r="I6" s="17">
        <f t="shared" si="0"/>
        <v>0.081</v>
      </c>
      <c r="J6" s="17">
        <f t="shared" si="0"/>
        <v>0.081</v>
      </c>
      <c r="K6" s="17"/>
      <c r="L6" s="17">
        <f t="shared" si="0"/>
        <v>0.111</v>
      </c>
      <c r="M6" s="17"/>
      <c r="N6" s="17">
        <f t="shared" si="0"/>
        <v>0.111</v>
      </c>
      <c r="O6" s="17">
        <f t="shared" si="0"/>
        <v>0.151</v>
      </c>
    </row>
    <row r="7" spans="1:15" s="2" customFormat="1" ht="15.75" hidden="1">
      <c r="A7" s="18">
        <f>SUM(D7:O7)</f>
        <v>0.9999999999999998</v>
      </c>
      <c r="B7" s="2" t="s">
        <v>55</v>
      </c>
      <c r="C7" s="2">
        <f>D7+E7+F7+H7+I7+J7+L7+O7</f>
        <v>0.9999999999999998</v>
      </c>
      <c r="D7" s="2">
        <f>D8+$D$5</f>
        <v>0.16499999999999998</v>
      </c>
      <c r="E7" s="2">
        <f aca="true" t="shared" si="1" ref="E7:O7">E8+$D$5</f>
        <v>0.16499999999999998</v>
      </c>
      <c r="F7" s="2">
        <f t="shared" si="1"/>
        <v>0.095</v>
      </c>
      <c r="H7" s="2">
        <f t="shared" si="1"/>
        <v>0.095</v>
      </c>
      <c r="I7" s="2">
        <f t="shared" si="1"/>
        <v>0.095</v>
      </c>
      <c r="J7" s="2">
        <f t="shared" si="1"/>
        <v>0.095</v>
      </c>
      <c r="L7" s="2">
        <f t="shared" si="1"/>
        <v>0.125</v>
      </c>
      <c r="O7" s="2">
        <f t="shared" si="1"/>
        <v>0.16499999999999998</v>
      </c>
    </row>
    <row r="8" spans="1:15" s="2" customFormat="1" ht="15.75">
      <c r="A8" s="11"/>
      <c r="B8" s="7" t="s">
        <v>22</v>
      </c>
      <c r="C8" s="40" t="s">
        <v>36</v>
      </c>
      <c r="D8" s="7">
        <v>0.12</v>
      </c>
      <c r="E8" s="7">
        <v>0.12</v>
      </c>
      <c r="F8" s="7">
        <v>0.05</v>
      </c>
      <c r="G8" s="7">
        <v>0.12</v>
      </c>
      <c r="H8" s="7">
        <v>0.05</v>
      </c>
      <c r="I8" s="7">
        <v>0.05</v>
      </c>
      <c r="J8" s="7">
        <v>0.05</v>
      </c>
      <c r="K8" s="7">
        <v>0.08</v>
      </c>
      <c r="L8" s="7">
        <v>0.08</v>
      </c>
      <c r="M8" s="7">
        <v>0.08</v>
      </c>
      <c r="N8" s="7">
        <v>0.08</v>
      </c>
      <c r="O8" s="7">
        <v>0.12</v>
      </c>
    </row>
    <row r="9" spans="1:15" s="2" customFormat="1" ht="409.5">
      <c r="A9" s="12"/>
      <c r="B9" s="8" t="s">
        <v>23</v>
      </c>
      <c r="C9" s="41"/>
      <c r="D9" s="9" t="s">
        <v>24</v>
      </c>
      <c r="E9" s="9" t="s">
        <v>25</v>
      </c>
      <c r="F9" s="9" t="s">
        <v>26</v>
      </c>
      <c r="G9" s="9" t="s">
        <v>35</v>
      </c>
      <c r="H9" s="9" t="s">
        <v>27</v>
      </c>
      <c r="I9" s="9" t="s">
        <v>28</v>
      </c>
      <c r="J9" s="9" t="s">
        <v>29</v>
      </c>
      <c r="K9" s="9" t="s">
        <v>30</v>
      </c>
      <c r="L9" s="9" t="s">
        <v>31</v>
      </c>
      <c r="M9" s="9" t="s">
        <v>32</v>
      </c>
      <c r="N9" s="9" t="s">
        <v>33</v>
      </c>
      <c r="O9" s="9" t="s">
        <v>34</v>
      </c>
    </row>
    <row r="10" spans="1:15" s="2" customFormat="1" ht="47.25">
      <c r="A10" s="6" t="s">
        <v>14</v>
      </c>
      <c r="B10" s="10" t="s">
        <v>21</v>
      </c>
      <c r="C10" s="42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</row>
    <row r="11" spans="1:15" s="2" customFormat="1" ht="47.25">
      <c r="A11" s="13" t="s">
        <v>52</v>
      </c>
      <c r="B11" s="3">
        <v>508</v>
      </c>
      <c r="C11" s="23">
        <f>100*(D11*$D$7+E11*$E$7+F11*$F$7+H11*$H$7+I11*$I$7+J11*$J$7+L11*$L$7+O11*$O$7)</f>
        <v>83.82499999999999</v>
      </c>
      <c r="D11" s="23">
        <v>0.25</v>
      </c>
      <c r="E11" s="23">
        <v>1</v>
      </c>
      <c r="F11" s="23">
        <v>0.6</v>
      </c>
      <c r="G11" s="3" t="s">
        <v>51</v>
      </c>
      <c r="H11" s="23">
        <v>1</v>
      </c>
      <c r="I11" s="23">
        <v>1</v>
      </c>
      <c r="J11" s="23">
        <v>1</v>
      </c>
      <c r="K11" s="3" t="s">
        <v>51</v>
      </c>
      <c r="L11" s="23">
        <v>1</v>
      </c>
      <c r="M11" s="3" t="s">
        <v>51</v>
      </c>
      <c r="N11" s="3" t="s">
        <v>51</v>
      </c>
      <c r="O11" s="23">
        <v>1</v>
      </c>
    </row>
    <row r="12" spans="1:15" s="2" customFormat="1" ht="31.5">
      <c r="A12" s="13" t="s">
        <v>53</v>
      </c>
      <c r="B12" s="3">
        <v>805</v>
      </c>
      <c r="C12" s="23">
        <f>100*((D12*$D$8)+($E$8*E12)+($F$8*F12)+($G$8*G12)+($H$8*H12)+($I$8*I12)+($J$8*J12)+($K$8*K12)+($L$8*L12)+($M$8*M12)+($N$8*N12)+($O$8*O12))</f>
        <v>77.99999999999999</v>
      </c>
      <c r="D12" s="23">
        <v>0</v>
      </c>
      <c r="E12" s="23">
        <v>1</v>
      </c>
      <c r="F12" s="23">
        <v>0.6</v>
      </c>
      <c r="G12" s="23">
        <v>1</v>
      </c>
      <c r="H12" s="23">
        <v>1</v>
      </c>
      <c r="I12" s="23">
        <v>1</v>
      </c>
      <c r="J12" s="23">
        <v>1</v>
      </c>
      <c r="K12" s="23">
        <v>1</v>
      </c>
      <c r="L12" s="23">
        <v>1</v>
      </c>
      <c r="M12" s="23">
        <v>1</v>
      </c>
      <c r="N12" s="23">
        <v>0</v>
      </c>
      <c r="O12" s="23">
        <v>1</v>
      </c>
    </row>
    <row r="13" spans="1:15" s="2" customFormat="1" ht="47.25">
      <c r="A13" s="13" t="s">
        <v>54</v>
      </c>
      <c r="B13" s="3">
        <v>806</v>
      </c>
      <c r="C13" s="23">
        <f>100*(D13*D6+E13*E6+F13*F6+H13*H6+I13*I6+J13*J6+L13*L6+N13*N6+O13*O6)</f>
        <v>76.49000000000001</v>
      </c>
      <c r="D13" s="23">
        <v>0.5</v>
      </c>
      <c r="E13" s="23">
        <v>1</v>
      </c>
      <c r="F13" s="23">
        <v>0.4</v>
      </c>
      <c r="G13" s="3" t="s">
        <v>51</v>
      </c>
      <c r="H13" s="23">
        <v>1</v>
      </c>
      <c r="I13" s="23">
        <v>1</v>
      </c>
      <c r="J13" s="23">
        <v>1</v>
      </c>
      <c r="K13" s="3" t="s">
        <v>51</v>
      </c>
      <c r="L13" s="23">
        <v>1</v>
      </c>
      <c r="M13" s="3" t="s">
        <v>51</v>
      </c>
      <c r="N13" s="23">
        <v>0</v>
      </c>
      <c r="O13" s="23">
        <v>1</v>
      </c>
    </row>
    <row r="14" spans="1:15" s="2" customFormat="1" ht="47.25">
      <c r="A14" s="13" t="s">
        <v>50</v>
      </c>
      <c r="B14" s="3">
        <v>875</v>
      </c>
      <c r="C14" s="23">
        <f>100*((D14*$D$8)+($E$8*E14)+($F$8*F14)+($G$8*G14)+($H$8*H14)+($I$8*I14)+($J$8*J14)+($K$8*K14)+($L$8*L14)+($M$8*M14)+($N$8*N14)+($O$8*O14))</f>
        <v>82.96</v>
      </c>
      <c r="D14" s="23">
        <v>0.08</v>
      </c>
      <c r="E14" s="23">
        <v>1</v>
      </c>
      <c r="F14" s="23">
        <v>0.8</v>
      </c>
      <c r="G14" s="23">
        <v>1</v>
      </c>
      <c r="H14" s="23">
        <v>1</v>
      </c>
      <c r="I14" s="23">
        <v>1</v>
      </c>
      <c r="J14" s="23">
        <v>0</v>
      </c>
      <c r="K14" s="23">
        <v>1</v>
      </c>
      <c r="L14" s="23">
        <v>1</v>
      </c>
      <c r="M14" s="23">
        <v>1</v>
      </c>
      <c r="N14" s="23">
        <v>1</v>
      </c>
      <c r="O14" s="23">
        <v>1</v>
      </c>
    </row>
    <row r="15" spans="1:15" s="2" customFormat="1" ht="15.75">
      <c r="A15" s="36" t="s">
        <v>58</v>
      </c>
      <c r="B15" s="36"/>
      <c r="C15" s="24">
        <f>(C14+C11+C12+C13)/4</f>
        <v>80.31875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s="2" customFormat="1" ht="31.5" customHeight="1">
      <c r="A16" s="37" t="s">
        <v>57</v>
      </c>
      <c r="B16" s="37"/>
      <c r="C16" s="24">
        <v>100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="2" customFormat="1" ht="15.75"/>
    <row r="18" s="2" customFormat="1" ht="15.75"/>
    <row r="19" s="2" customFormat="1" ht="15.75"/>
    <row r="20" s="2" customFormat="1" ht="15.75"/>
    <row r="21" s="2" customFormat="1" ht="15.75"/>
    <row r="22" s="2" customFormat="1" ht="15.75"/>
    <row r="23" s="2" customFormat="1" ht="15.75"/>
    <row r="24" s="2" customFormat="1" ht="15.75"/>
    <row r="25" s="2" customFormat="1" ht="15.75"/>
    <row r="26" s="2" customFormat="1" ht="15.75"/>
    <row r="27" s="2" customFormat="1" ht="15.75"/>
    <row r="28" s="2" customFormat="1" ht="15.75"/>
    <row r="29" s="2" customFormat="1" ht="15.75"/>
  </sheetData>
  <sheetProtection sheet="1" objects="1" scenarios="1" selectLockedCells="1" selectUnlockedCells="1"/>
  <mergeCells count="4">
    <mergeCell ref="A3:D3"/>
    <mergeCell ref="C8:C10"/>
    <mergeCell ref="A15:B15"/>
    <mergeCell ref="A16:B16"/>
  </mergeCells>
  <printOptions/>
  <pageMargins left="0.7" right="0.7" top="0.75" bottom="0.75" header="0.3" footer="0.3"/>
  <pageSetup fitToHeight="0" fitToWidth="1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3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4.00390625" style="0" customWidth="1"/>
    <col min="2" max="2" width="15.7109375" style="0" customWidth="1"/>
    <col min="3" max="3" width="13.57421875" style="0" customWidth="1"/>
    <col min="4" max="4" width="38.00390625" style="0" customWidth="1"/>
    <col min="5" max="5" width="29.28125" style="0" customWidth="1"/>
  </cols>
  <sheetData>
    <row r="3" spans="1:5" ht="41.25" customHeight="1">
      <c r="A3" s="39" t="s">
        <v>17</v>
      </c>
      <c r="B3" s="39"/>
      <c r="C3" s="39"/>
      <c r="D3" s="39"/>
      <c r="E3" s="39"/>
    </row>
    <row r="5" spans="1:5" s="2" customFormat="1" ht="15.75" customHeight="1">
      <c r="A5" s="11"/>
      <c r="B5" s="7" t="s">
        <v>22</v>
      </c>
      <c r="C5" s="40" t="s">
        <v>37</v>
      </c>
      <c r="D5" s="7">
        <v>0.5</v>
      </c>
      <c r="E5" s="7">
        <v>0.5</v>
      </c>
    </row>
    <row r="6" spans="1:5" s="2" customFormat="1" ht="126">
      <c r="A6" s="12"/>
      <c r="B6" s="8" t="s">
        <v>23</v>
      </c>
      <c r="C6" s="41"/>
      <c r="D6" s="9" t="s">
        <v>38</v>
      </c>
      <c r="E6" s="9" t="s">
        <v>39</v>
      </c>
    </row>
    <row r="7" spans="1:5" s="2" customFormat="1" ht="47.25">
      <c r="A7" s="6" t="s">
        <v>14</v>
      </c>
      <c r="B7" s="10" t="s">
        <v>21</v>
      </c>
      <c r="C7" s="42"/>
      <c r="D7" s="3">
        <v>1</v>
      </c>
      <c r="E7" s="3">
        <v>2</v>
      </c>
    </row>
    <row r="8" spans="1:5" ht="47.25">
      <c r="A8" s="13" t="s">
        <v>52</v>
      </c>
      <c r="B8" s="3">
        <v>508</v>
      </c>
      <c r="C8" s="23">
        <f>100*(E8*($D$5+$E$5))</f>
        <v>100</v>
      </c>
      <c r="D8" s="3" t="s">
        <v>51</v>
      </c>
      <c r="E8" s="23">
        <v>1</v>
      </c>
    </row>
    <row r="9" spans="1:5" ht="31.5">
      <c r="A9" s="13" t="s">
        <v>53</v>
      </c>
      <c r="B9" s="3">
        <v>805</v>
      </c>
      <c r="C9" s="23">
        <f>100*(D9*$D$5+E9*$E$5)</f>
        <v>50</v>
      </c>
      <c r="D9" s="26">
        <v>0</v>
      </c>
      <c r="E9" s="26">
        <v>1</v>
      </c>
    </row>
    <row r="10" spans="1:5" ht="47.25">
      <c r="A10" s="13" t="s">
        <v>54</v>
      </c>
      <c r="B10" s="3">
        <v>806</v>
      </c>
      <c r="C10" s="23">
        <f>100*(E10*($D$5+$E$5))</f>
        <v>100</v>
      </c>
      <c r="D10" s="3" t="s">
        <v>51</v>
      </c>
      <c r="E10" s="26">
        <v>1</v>
      </c>
    </row>
    <row r="11" spans="1:5" ht="47.25">
      <c r="A11" s="13" t="s">
        <v>50</v>
      </c>
      <c r="B11" s="3">
        <v>875</v>
      </c>
      <c r="C11" s="23">
        <f>100*(D11*$D$5+E11*$E$5)</f>
        <v>100</v>
      </c>
      <c r="D11" s="23">
        <v>1</v>
      </c>
      <c r="E11" s="23">
        <v>1</v>
      </c>
    </row>
    <row r="12" spans="1:5" ht="15.75">
      <c r="A12" s="36" t="s">
        <v>58</v>
      </c>
      <c r="B12" s="36"/>
      <c r="C12" s="24">
        <f>(C11+C8+C9+C10)/4</f>
        <v>87.5</v>
      </c>
      <c r="D12" s="29"/>
      <c r="E12" s="29"/>
    </row>
    <row r="13" spans="1:5" ht="15.75" customHeight="1">
      <c r="A13" s="37" t="s">
        <v>57</v>
      </c>
      <c r="B13" s="37"/>
      <c r="C13" s="24">
        <v>100</v>
      </c>
      <c r="D13" s="29"/>
      <c r="E13" s="29"/>
    </row>
  </sheetData>
  <sheetProtection sheet="1" objects="1" scenarios="1" selectLockedCells="1" selectUnlockedCells="1"/>
  <autoFilter ref="A5:E10"/>
  <mergeCells count="4">
    <mergeCell ref="A3:E3"/>
    <mergeCell ref="C5:C7"/>
    <mergeCell ref="A12:B12"/>
    <mergeCell ref="A13:B13"/>
  </mergeCells>
  <printOptions/>
  <pageMargins left="0.7" right="0.7" top="0.75" bottom="0.75" header="0.3" footer="0.3"/>
  <pageSetup fitToHeight="1" fitToWidth="1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2.7109375" style="0" customWidth="1"/>
    <col min="2" max="2" width="17.00390625" style="0" customWidth="1"/>
    <col min="3" max="3" width="13.28125" style="0" customWidth="1"/>
    <col min="4" max="4" width="28.00390625" style="0" customWidth="1"/>
    <col min="5" max="5" width="29.140625" style="0" customWidth="1"/>
  </cols>
  <sheetData>
    <row r="3" spans="1:5" ht="59.25" customHeight="1">
      <c r="A3" s="39" t="s">
        <v>18</v>
      </c>
      <c r="B3" s="39"/>
      <c r="C3" s="39"/>
      <c r="D3" s="39"/>
      <c r="E3" s="39"/>
    </row>
    <row r="5" spans="1:5" s="2" customFormat="1" ht="15.75" customHeight="1">
      <c r="A5" s="11"/>
      <c r="B5" s="7" t="s">
        <v>22</v>
      </c>
      <c r="C5" s="40" t="s">
        <v>40</v>
      </c>
      <c r="D5" s="7">
        <v>0.5</v>
      </c>
      <c r="E5" s="7">
        <v>0.5</v>
      </c>
    </row>
    <row r="6" spans="1:5" s="2" customFormat="1" ht="126">
      <c r="A6" s="12"/>
      <c r="B6" s="8" t="s">
        <v>23</v>
      </c>
      <c r="C6" s="41"/>
      <c r="D6" s="9" t="s">
        <v>41</v>
      </c>
      <c r="E6" s="9" t="s">
        <v>42</v>
      </c>
    </row>
    <row r="7" spans="1:5" s="2" customFormat="1" ht="47.25">
      <c r="A7" s="6" t="s">
        <v>14</v>
      </c>
      <c r="B7" s="10" t="s">
        <v>21</v>
      </c>
      <c r="C7" s="42"/>
      <c r="D7" s="3">
        <v>1</v>
      </c>
      <c r="E7" s="3">
        <v>2</v>
      </c>
    </row>
    <row r="8" spans="1:5" ht="47.25">
      <c r="A8" s="13" t="s">
        <v>52</v>
      </c>
      <c r="B8" s="3">
        <v>508</v>
      </c>
      <c r="C8" s="23">
        <f>100*(D8*($D$5+$E$5))</f>
        <v>100</v>
      </c>
      <c r="D8" s="23">
        <v>1</v>
      </c>
      <c r="E8" s="3" t="s">
        <v>51</v>
      </c>
    </row>
    <row r="9" spans="1:5" ht="47.25">
      <c r="A9" s="16" t="s">
        <v>53</v>
      </c>
      <c r="B9" s="3">
        <v>805</v>
      </c>
      <c r="C9" s="23">
        <f>100*(D9*$D$5+E9*$E$5)</f>
        <v>50</v>
      </c>
      <c r="D9" s="26">
        <v>1</v>
      </c>
      <c r="E9" s="26">
        <v>0</v>
      </c>
    </row>
    <row r="10" spans="1:5" ht="47.25">
      <c r="A10" s="13" t="s">
        <v>54</v>
      </c>
      <c r="B10" s="3">
        <v>806</v>
      </c>
      <c r="C10" s="23">
        <f>100*(D10*($D$5+$E$5))</f>
        <v>100</v>
      </c>
      <c r="D10" s="23">
        <v>1</v>
      </c>
      <c r="E10" s="3" t="s">
        <v>51</v>
      </c>
    </row>
    <row r="11" spans="1:5" ht="47.25">
      <c r="A11" s="14" t="s">
        <v>50</v>
      </c>
      <c r="B11" s="3">
        <v>875</v>
      </c>
      <c r="C11" s="23">
        <f>100*(D11*$D$5+E11*$E$5)</f>
        <v>100</v>
      </c>
      <c r="D11" s="23">
        <v>1</v>
      </c>
      <c r="E11" s="23">
        <v>1</v>
      </c>
    </row>
    <row r="12" spans="1:5" ht="15.75">
      <c r="A12" s="36" t="s">
        <v>58</v>
      </c>
      <c r="B12" s="36"/>
      <c r="C12" s="24">
        <f>(C11+C8+C9+C10)/4</f>
        <v>87.5</v>
      </c>
      <c r="D12" s="28"/>
      <c r="E12" s="29"/>
    </row>
    <row r="13" spans="1:5" ht="15.75">
      <c r="A13" s="37" t="s">
        <v>57</v>
      </c>
      <c r="B13" s="37"/>
      <c r="C13" s="24">
        <v>100</v>
      </c>
      <c r="D13" s="28"/>
      <c r="E13" s="29"/>
    </row>
  </sheetData>
  <sheetProtection sheet="1" objects="1" scenarios="1" selectLockedCells="1" selectUnlockedCells="1"/>
  <mergeCells count="4">
    <mergeCell ref="A3:E3"/>
    <mergeCell ref="C5:C7"/>
    <mergeCell ref="A12:B12"/>
    <mergeCell ref="A13:B13"/>
  </mergeCells>
  <printOptions/>
  <pageMargins left="0.7" right="0.7" top="0.75" bottom="0.75" header="0.3" footer="0.3"/>
  <pageSetup fitToHeight="1" fitToWidth="1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3"/>
  <sheetViews>
    <sheetView zoomScalePageLayoutView="0" workbookViewId="0" topLeftCell="A1">
      <selection activeCell="A5" sqref="A5:F13"/>
    </sheetView>
  </sheetViews>
  <sheetFormatPr defaultColWidth="9.140625" defaultRowHeight="15"/>
  <cols>
    <col min="1" max="1" width="43.7109375" style="0" customWidth="1"/>
    <col min="2" max="2" width="16.00390625" style="0" customWidth="1"/>
    <col min="3" max="3" width="14.28125" style="0" customWidth="1"/>
    <col min="4" max="4" width="22.421875" style="0" customWidth="1"/>
    <col min="5" max="5" width="21.8515625" style="0" customWidth="1"/>
    <col min="6" max="6" width="26.57421875" style="0" customWidth="1"/>
  </cols>
  <sheetData>
    <row r="3" spans="1:6" s="5" customFormat="1" ht="70.5" customHeight="1">
      <c r="A3" s="39" t="s">
        <v>19</v>
      </c>
      <c r="B3" s="39"/>
      <c r="C3" s="39"/>
      <c r="D3" s="39"/>
      <c r="E3" s="39"/>
      <c r="F3" s="39"/>
    </row>
    <row r="5" spans="1:6" s="2" customFormat="1" ht="15.75">
      <c r="A5" s="11"/>
      <c r="B5" s="7" t="s">
        <v>22</v>
      </c>
      <c r="C5" s="40" t="s">
        <v>43</v>
      </c>
      <c r="D5" s="7">
        <v>0.3</v>
      </c>
      <c r="E5" s="7">
        <v>0.3</v>
      </c>
      <c r="F5" s="7">
        <v>0.4</v>
      </c>
    </row>
    <row r="6" spans="1:6" s="2" customFormat="1" ht="94.5">
      <c r="A6" s="12"/>
      <c r="B6" s="8" t="s">
        <v>23</v>
      </c>
      <c r="C6" s="41"/>
      <c r="D6" s="9" t="s">
        <v>44</v>
      </c>
      <c r="E6" s="9" t="s">
        <v>45</v>
      </c>
      <c r="F6" s="9" t="s">
        <v>46</v>
      </c>
    </row>
    <row r="7" spans="1:6" s="2" customFormat="1" ht="47.25">
      <c r="A7" s="6" t="s">
        <v>14</v>
      </c>
      <c r="B7" s="10" t="s">
        <v>21</v>
      </c>
      <c r="C7" s="42"/>
      <c r="D7" s="3">
        <v>1</v>
      </c>
      <c r="E7" s="3">
        <v>2</v>
      </c>
      <c r="F7" s="3">
        <v>3</v>
      </c>
    </row>
    <row r="8" spans="1:6" ht="47.25">
      <c r="A8" s="13" t="s">
        <v>52</v>
      </c>
      <c r="B8" s="3">
        <v>508</v>
      </c>
      <c r="C8" s="23">
        <f>100*(D8*$D$5+E8*$E$5+F8*$F$5)</f>
        <v>100</v>
      </c>
      <c r="D8" s="23">
        <v>1</v>
      </c>
      <c r="E8" s="23">
        <v>1</v>
      </c>
      <c r="F8" s="23">
        <v>1</v>
      </c>
    </row>
    <row r="9" spans="1:6" ht="31.5">
      <c r="A9" s="16" t="s">
        <v>53</v>
      </c>
      <c r="B9" s="3">
        <v>805</v>
      </c>
      <c r="C9" s="23">
        <f>100*(D9*$D$5+E9*$E$5+F9*$F$5)</f>
        <v>100</v>
      </c>
      <c r="D9" s="26">
        <v>1</v>
      </c>
      <c r="E9" s="26">
        <v>1</v>
      </c>
      <c r="F9" s="26">
        <v>1</v>
      </c>
    </row>
    <row r="10" spans="1:6" ht="47.25">
      <c r="A10" s="19" t="s">
        <v>54</v>
      </c>
      <c r="B10" s="27">
        <v>806</v>
      </c>
      <c r="C10" s="23">
        <f>100*(D10*$D$5+E10*$E$5+F10*$F$5)</f>
        <v>100</v>
      </c>
      <c r="D10" s="26">
        <v>1</v>
      </c>
      <c r="E10" s="26">
        <v>1</v>
      </c>
      <c r="F10" s="26">
        <v>1</v>
      </c>
    </row>
    <row r="11" spans="1:6" ht="47.25">
      <c r="A11" s="13" t="s">
        <v>50</v>
      </c>
      <c r="B11" s="3">
        <v>875</v>
      </c>
      <c r="C11" s="23">
        <f>100*(D11*$D$5+E11*$E$5+F11*$F$5)</f>
        <v>100</v>
      </c>
      <c r="D11" s="23">
        <v>1</v>
      </c>
      <c r="E11" s="23">
        <v>1</v>
      </c>
      <c r="F11" s="23">
        <v>1</v>
      </c>
    </row>
    <row r="12" spans="1:6" ht="15.75">
      <c r="A12" s="36" t="s">
        <v>58</v>
      </c>
      <c r="B12" s="36"/>
      <c r="C12" s="24">
        <f>(C11+C8+C9+C10)/4</f>
        <v>100</v>
      </c>
      <c r="D12" s="28"/>
      <c r="E12" s="28"/>
      <c r="F12" s="28"/>
    </row>
    <row r="13" spans="1:6" ht="15.75">
      <c r="A13" s="37" t="s">
        <v>57</v>
      </c>
      <c r="B13" s="37"/>
      <c r="C13" s="24">
        <v>100</v>
      </c>
      <c r="D13" s="28"/>
      <c r="E13" s="28"/>
      <c r="F13" s="28"/>
    </row>
  </sheetData>
  <sheetProtection sheet="1" objects="1" scenarios="1" selectLockedCells="1" selectUnlockedCells="1"/>
  <mergeCells count="4">
    <mergeCell ref="A3:F3"/>
    <mergeCell ref="C5:C7"/>
    <mergeCell ref="A12:B12"/>
    <mergeCell ref="A13:B13"/>
  </mergeCells>
  <printOptions/>
  <pageMargins left="0.7" right="0.7" top="0.75" bottom="0.75" header="0.3" footer="0.3"/>
  <pageSetup fitToHeight="1" fitToWidth="1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3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4.421875" style="0" customWidth="1"/>
    <col min="2" max="2" width="17.7109375" style="0" customWidth="1"/>
    <col min="3" max="3" width="11.421875" style="0" customWidth="1"/>
    <col min="4" max="4" width="23.28125" style="0" customWidth="1"/>
    <col min="5" max="5" width="24.8515625" style="0" customWidth="1"/>
  </cols>
  <sheetData>
    <row r="3" spans="1:5" ht="62.25" customHeight="1">
      <c r="A3" s="39" t="s">
        <v>20</v>
      </c>
      <c r="B3" s="39"/>
      <c r="C3" s="39"/>
      <c r="D3" s="39"/>
      <c r="E3" s="39"/>
    </row>
    <row r="5" spans="1:5" s="2" customFormat="1" ht="15.75">
      <c r="A5" s="11"/>
      <c r="B5" s="7" t="s">
        <v>22</v>
      </c>
      <c r="C5" s="40" t="s">
        <v>47</v>
      </c>
      <c r="D5" s="7">
        <v>0.5</v>
      </c>
      <c r="E5" s="7">
        <v>0.5</v>
      </c>
    </row>
    <row r="6" spans="1:5" s="2" customFormat="1" ht="47.25">
      <c r="A6" s="12"/>
      <c r="B6" s="8" t="s">
        <v>23</v>
      </c>
      <c r="C6" s="41"/>
      <c r="D6" s="9" t="s">
        <v>48</v>
      </c>
      <c r="E6" s="9" t="s">
        <v>49</v>
      </c>
    </row>
    <row r="7" spans="1:5" s="2" customFormat="1" ht="47.25">
      <c r="A7" s="6" t="s">
        <v>14</v>
      </c>
      <c r="B7" s="10" t="s">
        <v>21</v>
      </c>
      <c r="C7" s="42"/>
      <c r="D7" s="3">
        <v>1</v>
      </c>
      <c r="E7" s="3">
        <v>2</v>
      </c>
    </row>
    <row r="8" spans="1:5" ht="47.25">
      <c r="A8" s="13" t="s">
        <v>52</v>
      </c>
      <c r="B8" s="3">
        <v>508</v>
      </c>
      <c r="C8" s="23">
        <f>100*(D8*$D$5+E8*$E$5)</f>
        <v>100</v>
      </c>
      <c r="D8" s="23">
        <v>1</v>
      </c>
      <c r="E8" s="23">
        <v>1</v>
      </c>
    </row>
    <row r="9" spans="1:5" ht="31.5">
      <c r="A9" s="16" t="s">
        <v>53</v>
      </c>
      <c r="B9" s="3">
        <v>805</v>
      </c>
      <c r="C9" s="23">
        <f>100*(D9*$D$5+E9*$E$5)</f>
        <v>100</v>
      </c>
      <c r="D9" s="26">
        <v>1</v>
      </c>
      <c r="E9" s="26">
        <v>1</v>
      </c>
    </row>
    <row r="10" spans="1:5" ht="47.25">
      <c r="A10" s="16" t="s">
        <v>54</v>
      </c>
      <c r="B10" s="3">
        <v>806</v>
      </c>
      <c r="C10" s="23">
        <f>100*(D10*$D$5+E10*$E$5)</f>
        <v>100</v>
      </c>
      <c r="D10" s="23">
        <v>1</v>
      </c>
      <c r="E10" s="23">
        <v>1</v>
      </c>
    </row>
    <row r="11" spans="1:5" ht="47.25">
      <c r="A11" s="13" t="s">
        <v>50</v>
      </c>
      <c r="B11" s="3">
        <v>875</v>
      </c>
      <c r="C11" s="23">
        <f>100*(D11*$D$5+E11*$E$5)</f>
        <v>100</v>
      </c>
      <c r="D11" s="23">
        <v>1</v>
      </c>
      <c r="E11" s="23">
        <v>1</v>
      </c>
    </row>
    <row r="12" spans="1:5" ht="15.75">
      <c r="A12" s="36" t="s">
        <v>58</v>
      </c>
      <c r="B12" s="36"/>
      <c r="C12" s="24">
        <f>(C11+C8+C9+C10)/4</f>
        <v>100</v>
      </c>
      <c r="D12" s="28"/>
      <c r="E12" s="28"/>
    </row>
    <row r="13" spans="1:5" ht="15.75">
      <c r="A13" s="37" t="s">
        <v>57</v>
      </c>
      <c r="B13" s="37"/>
      <c r="C13" s="24">
        <v>100</v>
      </c>
      <c r="D13" s="28"/>
      <c r="E13" s="28"/>
    </row>
  </sheetData>
  <sheetProtection sheet="1" objects="1" scenarios="1" selectLockedCells="1" selectUnlockedCells="1"/>
  <mergeCells count="4">
    <mergeCell ref="A3:E3"/>
    <mergeCell ref="C5:C7"/>
    <mergeCell ref="A12:B12"/>
    <mergeCell ref="A13:B13"/>
  </mergeCells>
  <printOptions/>
  <pageMargins left="0.7" right="0.7" top="0.75" bottom="0.75" header="0.3" footer="0.3"/>
  <pageSetup fitToHeight="1" fitToWidth="1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IT_Admin</cp:lastModifiedBy>
  <cp:lastPrinted>2022-06-30T09:40:46Z</cp:lastPrinted>
  <dcterms:created xsi:type="dcterms:W3CDTF">2022-05-23T14:03:12Z</dcterms:created>
  <dcterms:modified xsi:type="dcterms:W3CDTF">2022-07-20T12:44:52Z</dcterms:modified>
  <cp:category/>
  <cp:version/>
  <cp:contentType/>
  <cp:contentStatus/>
</cp:coreProperties>
</file>